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379"/>
  </bookViews>
  <sheets>
    <sheet name="Rozpocet" sheetId="1" r:id="rId1"/>
    <sheet name="Zmluva" sheetId="2" r:id="rId2"/>
    <sheet name="Požiad. na montáž" sheetId="3" r:id="rId3"/>
    <sheet name="preberaci protokol" sheetId="4" r:id="rId4"/>
    <sheet name="VRCHNY LIST" sheetId="5" r:id="rId5"/>
    <sheet name="Arkusz2" sheetId="6" state="hidden" r:id="rId6"/>
  </sheets>
  <definedNames>
    <definedName name="Excel_BuiltIn_Print_Area_1_1">Rozpocet!$A$1:$P$180</definedName>
    <definedName name="Excel_BuiltIn_Print_Area_1_1_1">Rozpocet!$A$13:$P$200</definedName>
    <definedName name="_xlnm.Print_Area" localSheetId="2">'Požiad. na montáž'!$A$1:$K$62</definedName>
    <definedName name="_xlnm.Print_Area" localSheetId="3">'preberaci protokol'!$A$1:$K$62</definedName>
    <definedName name="_xlnm.Print_Area" localSheetId="0">Rozpocet!$A$1:$P$179</definedName>
    <definedName name="_xlnm.Print_Area" localSheetId="1">Zmluva!$A$1:$I$78</definedName>
  </definedNames>
  <calcPr calcId="125725"/>
</workbook>
</file>

<file path=xl/calcChain.xml><?xml version="1.0" encoding="utf-8"?>
<calcChain xmlns="http://schemas.openxmlformats.org/spreadsheetml/2006/main">
  <c r="Q87" i="1"/>
  <c r="Q88"/>
  <c r="Q91"/>
  <c r="Q92"/>
  <c r="Q93"/>
  <c r="Q94"/>
  <c r="Q97"/>
  <c r="Q98"/>
  <c r="Q99"/>
  <c r="Q100"/>
  <c r="Q101"/>
  <c r="Q102"/>
  <c r="Q103"/>
  <c r="Q104"/>
  <c r="Q105"/>
  <c r="Q106"/>
  <c r="Q107"/>
  <c r="Q108"/>
  <c r="Q109"/>
  <c r="Q112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86"/>
  <c r="I116"/>
  <c r="I117"/>
  <c r="K107"/>
  <c r="M107"/>
  <c r="M95"/>
  <c r="K95"/>
  <c r="K104"/>
  <c r="M104"/>
  <c r="M86"/>
  <c r="M89"/>
  <c r="M92"/>
  <c r="K86"/>
  <c r="K89"/>
  <c r="K92"/>
  <c r="H149"/>
  <c r="H146"/>
  <c r="H140"/>
  <c r="H137"/>
  <c r="H134"/>
  <c r="H131"/>
  <c r="H128"/>
  <c r="H125"/>
  <c r="H122"/>
  <c r="H119"/>
  <c r="H116"/>
  <c r="H113"/>
  <c r="H110"/>
  <c r="H107"/>
  <c r="H104"/>
  <c r="H101"/>
  <c r="H98"/>
  <c r="H95"/>
  <c r="H92"/>
  <c r="H89"/>
  <c r="H86"/>
  <c r="G101"/>
  <c r="G98"/>
  <c r="G95"/>
  <c r="G92"/>
  <c r="G89"/>
  <c r="G86"/>
  <c r="E100" i="4"/>
  <c r="G100"/>
  <c r="E81"/>
  <c r="G81"/>
  <c r="E82"/>
  <c r="G82"/>
  <c r="E83"/>
  <c r="G83"/>
  <c r="E84"/>
  <c r="G84"/>
  <c r="E85"/>
  <c r="G85"/>
  <c r="E86"/>
  <c r="G86"/>
  <c r="E87"/>
  <c r="G87"/>
  <c r="E88"/>
  <c r="G88"/>
  <c r="E89"/>
  <c r="G89"/>
  <c r="E90"/>
  <c r="G90"/>
  <c r="E91"/>
  <c r="G91"/>
  <c r="E92"/>
  <c r="G92"/>
  <c r="E93"/>
  <c r="G93"/>
  <c r="E94"/>
  <c r="G94"/>
  <c r="E95"/>
  <c r="G95"/>
  <c r="E96"/>
  <c r="G96"/>
  <c r="E97"/>
  <c r="G97"/>
  <c r="E98"/>
  <c r="G98"/>
  <c r="E99"/>
  <c r="G99"/>
  <c r="E76"/>
  <c r="G76"/>
  <c r="E77"/>
  <c r="G77"/>
  <c r="E78"/>
  <c r="G78"/>
  <c r="E79"/>
  <c r="G79"/>
  <c r="E80"/>
  <c r="G80"/>
  <c r="G75"/>
  <c r="E75"/>
  <c r="H2" i="5"/>
  <c r="G4"/>
  <c r="E14"/>
  <c r="H9"/>
  <c r="C8"/>
  <c r="G6"/>
  <c r="G5" i="1"/>
  <c r="F5"/>
  <c r="C3" i="3"/>
  <c r="C4"/>
  <c r="J4"/>
  <c r="K4"/>
  <c r="F7"/>
  <c r="C8"/>
  <c r="E13"/>
  <c r="E14"/>
  <c r="E15"/>
  <c r="F15"/>
  <c r="E16"/>
  <c r="Q32"/>
  <c r="B2" i="4"/>
  <c r="B3"/>
  <c r="C9"/>
  <c r="F10"/>
  <c r="C13"/>
  <c r="F13"/>
  <c r="E20"/>
  <c r="G67" s="1"/>
  <c r="I67" s="1"/>
  <c r="G68"/>
  <c r="I68"/>
  <c r="E22"/>
  <c r="G69"/>
  <c r="I69" s="1"/>
  <c r="F22"/>
  <c r="G70"/>
  <c r="I70"/>
  <c r="G47"/>
  <c r="C11"/>
  <c r="I98" i="1"/>
  <c r="I99"/>
  <c r="O76"/>
  <c r="O77"/>
  <c r="E86"/>
  <c r="E87"/>
  <c r="J86"/>
  <c r="D87"/>
  <c r="G87"/>
  <c r="H87"/>
  <c r="J87"/>
  <c r="L87"/>
  <c r="E89"/>
  <c r="E90"/>
  <c r="J89"/>
  <c r="D90"/>
  <c r="G90"/>
  <c r="H90"/>
  <c r="J90"/>
  <c r="L90"/>
  <c r="E92"/>
  <c r="E93"/>
  <c r="J92"/>
  <c r="D93"/>
  <c r="G93"/>
  <c r="H93"/>
  <c r="J93"/>
  <c r="L93"/>
  <c r="E95"/>
  <c r="E96"/>
  <c r="J95"/>
  <c r="D96"/>
  <c r="G96"/>
  <c r="H96"/>
  <c r="J96"/>
  <c r="L96"/>
  <c r="E98"/>
  <c r="E99"/>
  <c r="J98"/>
  <c r="K98"/>
  <c r="L98"/>
  <c r="M98"/>
  <c r="D99"/>
  <c r="G99"/>
  <c r="H99"/>
  <c r="J99"/>
  <c r="L99"/>
  <c r="E101"/>
  <c r="E102"/>
  <c r="J101"/>
  <c r="K101"/>
  <c r="L101"/>
  <c r="M101"/>
  <c r="D102"/>
  <c r="G102"/>
  <c r="H102"/>
  <c r="J102"/>
  <c r="L102"/>
  <c r="E104"/>
  <c r="E105"/>
  <c r="G104"/>
  <c r="I104"/>
  <c r="I105"/>
  <c r="J104"/>
  <c r="L104"/>
  <c r="D105"/>
  <c r="G105"/>
  <c r="H105"/>
  <c r="J105"/>
  <c r="L105"/>
  <c r="E107"/>
  <c r="E108"/>
  <c r="G107"/>
  <c r="J107"/>
  <c r="D108"/>
  <c r="G108"/>
  <c r="H108"/>
  <c r="J108"/>
  <c r="L108"/>
  <c r="E110"/>
  <c r="E111"/>
  <c r="G110"/>
  <c r="J110"/>
  <c r="K110"/>
  <c r="D111"/>
  <c r="G111"/>
  <c r="H111"/>
  <c r="J111"/>
  <c r="L111"/>
  <c r="E113"/>
  <c r="E114"/>
  <c r="G113"/>
  <c r="J113"/>
  <c r="K113"/>
  <c r="M113"/>
  <c r="D114"/>
  <c r="G114"/>
  <c r="H114"/>
  <c r="J114"/>
  <c r="L114"/>
  <c r="E116"/>
  <c r="E117"/>
  <c r="G116"/>
  <c r="J116"/>
  <c r="K116"/>
  <c r="M116"/>
  <c r="D117"/>
  <c r="G117"/>
  <c r="H117"/>
  <c r="J117"/>
  <c r="L117"/>
  <c r="E119"/>
  <c r="E120"/>
  <c r="G119"/>
  <c r="J119"/>
  <c r="K119"/>
  <c r="D120"/>
  <c r="G120"/>
  <c r="H120"/>
  <c r="J120"/>
  <c r="L120"/>
  <c r="E122"/>
  <c r="E123"/>
  <c r="G122"/>
  <c r="J122"/>
  <c r="K122"/>
  <c r="L122"/>
  <c r="M122"/>
  <c r="D123"/>
  <c r="G123"/>
  <c r="H123"/>
  <c r="H153"/>
  <c r="J123"/>
  <c r="L123"/>
  <c r="E125"/>
  <c r="E126"/>
  <c r="G125"/>
  <c r="J125"/>
  <c r="K125"/>
  <c r="M125"/>
  <c r="D126"/>
  <c r="G126"/>
  <c r="H126"/>
  <c r="J126"/>
  <c r="L126"/>
  <c r="E128"/>
  <c r="E129"/>
  <c r="G128"/>
  <c r="I128"/>
  <c r="I129"/>
  <c r="J128"/>
  <c r="K128"/>
  <c r="M128"/>
  <c r="D129"/>
  <c r="G129"/>
  <c r="H129"/>
  <c r="J129"/>
  <c r="L129"/>
  <c r="E131"/>
  <c r="E132"/>
  <c r="G131"/>
  <c r="J131"/>
  <c r="K131"/>
  <c r="M131"/>
  <c r="D132"/>
  <c r="G132"/>
  <c r="H132"/>
  <c r="J132"/>
  <c r="L132"/>
  <c r="E134"/>
  <c r="E135"/>
  <c r="G134"/>
  <c r="I134"/>
  <c r="I135"/>
  <c r="J134"/>
  <c r="K134"/>
  <c r="D135"/>
  <c r="G135"/>
  <c r="H135"/>
  <c r="J135"/>
  <c r="L135"/>
  <c r="M135"/>
  <c r="E137"/>
  <c r="E138"/>
  <c r="G137"/>
  <c r="J137"/>
  <c r="K137"/>
  <c r="D138"/>
  <c r="G138"/>
  <c r="H138"/>
  <c r="J138"/>
  <c r="L138"/>
  <c r="M138"/>
  <c r="E140"/>
  <c r="E141"/>
  <c r="G140"/>
  <c r="I140"/>
  <c r="I141"/>
  <c r="J140"/>
  <c r="K140"/>
  <c r="D141"/>
  <c r="G141"/>
  <c r="H141"/>
  <c r="N140"/>
  <c r="J141"/>
  <c r="L141"/>
  <c r="M141"/>
  <c r="I143"/>
  <c r="N143"/>
  <c r="E146"/>
  <c r="E147"/>
  <c r="G146"/>
  <c r="J146"/>
  <c r="K146"/>
  <c r="M146"/>
  <c r="D147"/>
  <c r="G147"/>
  <c r="H147"/>
  <c r="J147"/>
  <c r="L147"/>
  <c r="E149"/>
  <c r="E150"/>
  <c r="G149"/>
  <c r="I149"/>
  <c r="I150"/>
  <c r="J149"/>
  <c r="K149"/>
  <c r="M149"/>
  <c r="D150"/>
  <c r="G150"/>
  <c r="H150"/>
  <c r="N149"/>
  <c r="J150"/>
  <c r="L150"/>
  <c r="D152"/>
  <c r="D153"/>
  <c r="F152"/>
  <c r="O152"/>
  <c r="B34" i="5"/>
  <c r="F153" i="1"/>
  <c r="J153"/>
  <c r="L153"/>
  <c r="G8" i="5"/>
  <c r="E9"/>
  <c r="I7" i="4"/>
  <c r="C7" i="2"/>
  <c r="C8"/>
  <c r="G70" i="1"/>
  <c r="H70"/>
  <c r="I110"/>
  <c r="I111"/>
  <c r="I95"/>
  <c r="I96"/>
  <c r="I92"/>
  <c r="I93"/>
  <c r="I86"/>
  <c r="I87"/>
  <c r="N98"/>
  <c r="N99"/>
  <c r="I119"/>
  <c r="I120"/>
  <c r="C5" i="3"/>
  <c r="I137" i="1"/>
  <c r="I138"/>
  <c r="I131"/>
  <c r="I132"/>
  <c r="I125"/>
  <c r="I126"/>
  <c r="I113"/>
  <c r="I114"/>
  <c r="I101"/>
  <c r="I102"/>
  <c r="I89"/>
  <c r="I90"/>
  <c r="G64" i="4"/>
  <c r="I64"/>
  <c r="I146" i="1"/>
  <c r="I147"/>
  <c r="I122"/>
  <c r="I123"/>
  <c r="I107"/>
  <c r="I108"/>
  <c r="G74" i="4"/>
  <c r="G65"/>
  <c r="I65"/>
  <c r="G66"/>
  <c r="I66"/>
  <c r="H17"/>
  <c r="I74"/>
  <c r="N104" i="1"/>
  <c r="P104"/>
  <c r="P105"/>
  <c r="N137"/>
  <c r="P137"/>
  <c r="P138"/>
  <c r="N146"/>
  <c r="N147"/>
  <c r="N128"/>
  <c r="N129"/>
  <c r="P98"/>
  <c r="P99"/>
  <c r="N134"/>
  <c r="N135"/>
  <c r="N116"/>
  <c r="P116"/>
  <c r="P117"/>
  <c r="N101"/>
  <c r="P101"/>
  <c r="P102"/>
  <c r="M16" i="2"/>
  <c r="M17"/>
  <c r="C18" i="5"/>
  <c r="G18" s="1"/>
  <c r="L16" i="2"/>
  <c r="H15" s="1"/>
  <c r="N16"/>
  <c r="N17"/>
  <c r="C20" i="5"/>
  <c r="L17" i="2"/>
  <c r="C22" i="5"/>
  <c r="N138" i="1"/>
  <c r="H152"/>
  <c r="G77"/>
  <c r="E152"/>
  <c r="B14" i="5"/>
  <c r="K153" i="1"/>
  <c r="H21"/>
  <c r="E11" i="3"/>
  <c r="N113" i="1"/>
  <c r="P113"/>
  <c r="P114"/>
  <c r="Q114"/>
  <c r="N105"/>
  <c r="N114"/>
  <c r="N107"/>
  <c r="P107"/>
  <c r="N95"/>
  <c r="N125"/>
  <c r="N126"/>
  <c r="N86"/>
  <c r="P86"/>
  <c r="P87"/>
  <c r="N110"/>
  <c r="P110"/>
  <c r="Q110"/>
  <c r="N89"/>
  <c r="P89"/>
  <c r="P90"/>
  <c r="Q90"/>
  <c r="N111"/>
  <c r="P125"/>
  <c r="P126"/>
  <c r="N108"/>
  <c r="N87"/>
  <c r="P95"/>
  <c r="Q95"/>
  <c r="P96"/>
  <c r="Q96"/>
  <c r="N96"/>
  <c r="G153"/>
  <c r="G69"/>
  <c r="H69"/>
  <c r="N119"/>
  <c r="N120"/>
  <c r="K152"/>
  <c r="J152"/>
  <c r="N77"/>
  <c r="C47" i="5"/>
  <c r="M152" i="1"/>
  <c r="L152"/>
  <c r="H48" i="5"/>
  <c r="N102" i="1"/>
  <c r="N92"/>
  <c r="P92"/>
  <c r="P93"/>
  <c r="M153"/>
  <c r="H22"/>
  <c r="E12" i="3"/>
  <c r="G152" i="1"/>
  <c r="C48" i="5"/>
  <c r="N90" i="1"/>
  <c r="E153"/>
  <c r="P108"/>
  <c r="P149"/>
  <c r="P150"/>
  <c r="N150"/>
  <c r="P143"/>
  <c r="N144"/>
  <c r="N141"/>
  <c r="P140"/>
  <c r="P141"/>
  <c r="G67"/>
  <c r="H67"/>
  <c r="N122"/>
  <c r="P128"/>
  <c r="P129"/>
  <c r="P134"/>
  <c r="P135"/>
  <c r="I152"/>
  <c r="G68"/>
  <c r="N117"/>
  <c r="P146"/>
  <c r="P147"/>
  <c r="J20"/>
  <c r="E10" i="3"/>
  <c r="N131" i="1"/>
  <c r="P119"/>
  <c r="P120"/>
  <c r="G76"/>
  <c r="P122"/>
  <c r="P123"/>
  <c r="N123"/>
  <c r="P131"/>
  <c r="P132"/>
  <c r="N132"/>
  <c r="N71"/>
  <c r="O71"/>
  <c r="P144"/>
  <c r="P152"/>
  <c r="Q152"/>
  <c r="Q113"/>
  <c r="P111"/>
  <c r="Q111"/>
  <c r="C42" i="5"/>
  <c r="Q89" i="1"/>
  <c r="I153"/>
  <c r="G65"/>
  <c r="H65"/>
  <c r="H47" i="5"/>
  <c r="G33" i="1"/>
  <c r="G74"/>
  <c r="E155"/>
  <c r="G75"/>
  <c r="G43"/>
  <c r="H43"/>
  <c r="I43"/>
  <c r="H68"/>
  <c r="N68"/>
  <c r="O68"/>
  <c r="N70"/>
  <c r="O70"/>
  <c r="N67"/>
  <c r="O67"/>
  <c r="N76"/>
  <c r="G35"/>
  <c r="G66"/>
  <c r="I155"/>
  <c r="G18" i="2"/>
  <c r="H33" i="1"/>
  <c r="I33"/>
  <c r="G53"/>
  <c r="H53"/>
  <c r="I53"/>
  <c r="N66"/>
  <c r="O66"/>
  <c r="N69"/>
  <c r="O69"/>
  <c r="N65"/>
  <c r="O65"/>
  <c r="P153"/>
  <c r="Q153"/>
  <c r="O75"/>
  <c r="H35"/>
  <c r="I35"/>
  <c r="G78"/>
  <c r="H78"/>
  <c r="G45"/>
  <c r="G34"/>
  <c r="H155"/>
  <c r="P155"/>
  <c r="H66"/>
  <c r="O74"/>
  <c r="E44" i="5"/>
  <c r="L18" i="2"/>
  <c r="G32" i="1"/>
  <c r="I32"/>
  <c r="E19" i="2"/>
  <c r="H34" i="1"/>
  <c r="L19" i="2"/>
  <c r="G44" i="1"/>
  <c r="H45"/>
  <c r="I45"/>
  <c r="M18" i="2"/>
  <c r="G55" i="1"/>
  <c r="H44"/>
  <c r="G42"/>
  <c r="I42"/>
  <c r="M19" i="2"/>
  <c r="G54" i="1"/>
  <c r="I34"/>
  <c r="H31"/>
  <c r="N18" i="2"/>
  <c r="H55" i="1"/>
  <c r="I55"/>
  <c r="I44"/>
  <c r="H41"/>
  <c r="I31"/>
  <c r="N81"/>
  <c r="H36"/>
  <c r="I36"/>
  <c r="H54"/>
  <c r="G52"/>
  <c r="I52"/>
  <c r="N19" i="2"/>
  <c r="H51" i="1"/>
  <c r="I54"/>
  <c r="O81"/>
  <c r="H46"/>
  <c r="I46"/>
  <c r="I41"/>
  <c r="H56"/>
  <c r="I56"/>
  <c r="I51"/>
  <c r="P81"/>
  <c r="E17" i="2" l="1"/>
  <c r="K65" i="4"/>
  <c r="E20" i="2"/>
  <c r="K20" i="3" s="1"/>
  <c r="C26" i="5"/>
</calcChain>
</file>

<file path=xl/sharedStrings.xml><?xml version="1.0" encoding="utf-8"?>
<sst xmlns="http://schemas.openxmlformats.org/spreadsheetml/2006/main" count="594" uniqueCount="417">
  <si>
    <t xml:space="preserve">Číslo ponuky: </t>
  </si>
  <si>
    <t>Dátum:</t>
  </si>
  <si>
    <t>ZÁKAZNÍK:</t>
  </si>
  <si>
    <t>tel:</t>
  </si>
  <si>
    <t>FIRMA (MENO):</t>
  </si>
  <si>
    <t>AKCIA:</t>
  </si>
  <si>
    <t>Fakt. Adresa</t>
  </si>
  <si>
    <t>Miesto montáže:</t>
  </si>
  <si>
    <t>KONTAKT:</t>
  </si>
  <si>
    <t>E MAIL:</t>
  </si>
  <si>
    <t>TYP PROFILOVÉHO SYSTÉMU:</t>
  </si>
  <si>
    <t>ALUPLAST IDEAL</t>
  </si>
  <si>
    <t>FARBA:</t>
  </si>
  <si>
    <t>BIELA:</t>
  </si>
  <si>
    <t>bezolovnatý profilový systém s celoobvodovým kovaním</t>
  </si>
  <si>
    <t>VNÚTORNÉ PARAPETY:</t>
  </si>
  <si>
    <t>mm</t>
  </si>
  <si>
    <t>VONKAJŠIE PARAPETY:</t>
  </si>
  <si>
    <t>SKLO:</t>
  </si>
  <si>
    <t>Arg</t>
  </si>
  <si>
    <t>ČÍRA</t>
  </si>
  <si>
    <t>ŽALúUZIE:</t>
  </si>
  <si>
    <t>ISSO CELOTIENIACE</t>
  </si>
  <si>
    <t xml:space="preserve">BIELA </t>
  </si>
  <si>
    <t>SIEŤKY PROTI HMYZU:</t>
  </si>
  <si>
    <t>HLINÍKOVÉ SO SKLENNÝM VLÁKNOM</t>
  </si>
  <si>
    <t>MONTÁŽ:</t>
  </si>
  <si>
    <t>S DEMONTÁŽOU KOMPLET S MURÁRSKYMI PRÁCAMI</t>
  </si>
  <si>
    <t>POSKYTNUTÁ ZĽAVA:</t>
  </si>
  <si>
    <t>okná ks:</t>
  </si>
  <si>
    <t>Žalúzie:</t>
  </si>
  <si>
    <t>AL (oc.) par.:</t>
  </si>
  <si>
    <t>Sieťky :</t>
  </si>
  <si>
    <t>Plast (drev) p.:</t>
  </si>
  <si>
    <t>Spojov. prof.:</t>
  </si>
  <si>
    <t>RP :</t>
  </si>
  <si>
    <t>Platnosť cenovej kalkulácie je 14 dní.</t>
  </si>
  <si>
    <t>Západka,madlo:</t>
  </si>
  <si>
    <t>Murov. steny</t>
  </si>
  <si>
    <t xml:space="preserve">MONTÁŽ  JE FAKTUROVANÁ BEZ DPH. </t>
  </si>
  <si>
    <r>
      <t>konverzný kurz: 1</t>
    </r>
    <r>
      <rPr>
        <sz val="8"/>
        <color indexed="8"/>
        <rFont val="Arial"/>
        <family val="2"/>
        <charset val="238"/>
      </rPr>
      <t>€</t>
    </r>
    <r>
      <rPr>
        <sz val="8"/>
        <color indexed="8"/>
        <rFont val="Arial Narrow"/>
        <family val="2"/>
        <charset val="238"/>
      </rPr>
      <t xml:space="preserve"> / 30,1260 Sk</t>
    </r>
  </si>
  <si>
    <t>Poloh. vetranie:</t>
  </si>
  <si>
    <t>Cenová ponuka je platná pre neplátcov dph.</t>
  </si>
  <si>
    <t>Konečná cena bude stanovená až po zameraní našim technikom.</t>
  </si>
  <si>
    <t>Záloha sa uhrádza pri podpise zmluvy</t>
  </si>
  <si>
    <t>PONÚKAME VÁM 3 ZÁKLADNÉ VARIANTY VYPRACOVANIA NAŠEJ CENOVEJ PONUKY</t>
  </si>
  <si>
    <t>ALUPLAST IDEAL 4000 RL – 5 KOMOROVÝ PROFIL S VYMENITEĽNÝM TESNENÍM</t>
  </si>
  <si>
    <t>- stavebná hĺbka 70 mm</t>
  </si>
  <si>
    <t>CENA CELKOM ZA OKNÁ</t>
  </si>
  <si>
    <t>- súčíniteľ prechodu tepla Uf = 1,3  W (m²K)</t>
  </si>
  <si>
    <t>CENA CELKOM ZA DOPLNKOVÝ TOVAR</t>
  </si>
  <si>
    <t>CENA CELKOM ZA MONTÁŽ</t>
  </si>
  <si>
    <t>- celoobvodové kovanie pre vysokú bezpečnost</t>
  </si>
  <si>
    <t>PREDPODKLADANÁ ZÁLOHA</t>
  </si>
  <si>
    <t>VHODNÝ PRE PANELOVÉ DOMY</t>
  </si>
  <si>
    <t xml:space="preserve"> A REKONŠTRUKCIE TEHLOVÝCH DOMOV</t>
  </si>
  <si>
    <t xml:space="preserve">IDEÁLNY DO ZHORŠENÝCH </t>
  </si>
  <si>
    <t xml:space="preserve">POVETERNOSTNÝCH PODMIENOK </t>
  </si>
  <si>
    <t xml:space="preserve">A PRE NÍZKOENERGETICKÉ RODINNÉ DOMY </t>
  </si>
  <si>
    <t xml:space="preserve">V prípade predloženia nižšej konkurenčnej ponuky, sa pokúsime vypracovať Vám výhodnejšiu. </t>
  </si>
  <si>
    <t>PODROBNÝ ROZPIS DOPLNKOVÉHO TOVARU A MONTÁŽE  (ich cena je už zahrnutá v celkovej cene)</t>
  </si>
  <si>
    <t>CENA CELKOM ZA PARAPETY</t>
  </si>
  <si>
    <t>DEMONTÁŽ OKIEN:</t>
  </si>
  <si>
    <t xml:space="preserve">CENA CELKOM ZA ŽALÚZIE </t>
  </si>
  <si>
    <t>ODVOZ ODPADU:</t>
  </si>
  <si>
    <t>CENA CELKOM ZA SIEŤKY</t>
  </si>
  <si>
    <t>MONTÁŽ NA PENU:</t>
  </si>
  <si>
    <t>CENA ZA MONTÁŽ OKIEN</t>
  </si>
  <si>
    <t>PAROPRIEPUSTNÁ PÁSKA:</t>
  </si>
  <si>
    <t>CENA ZA MONTÁŽ PARAPETOV</t>
  </si>
  <si>
    <t>MURÁRSKE PRÁCE:</t>
  </si>
  <si>
    <t>CENA ZA MONTÁŽ ŽALÚZIÍ A SIEŤOK</t>
  </si>
  <si>
    <t>VYSPRAVENIE KASŇOVÝCH OKIEN:</t>
  </si>
  <si>
    <t>MUROVANIE STENY:</t>
  </si>
  <si>
    <t>PRÍPLATKOVÉ MOŽNOSTI (CENU SI PRIPOČÍTAJTE VŽDY K JEDNOTLIVEJ POLOŽKE -  pri oknách platí pre profil IDEAL 4000 RL):</t>
  </si>
  <si>
    <t>JEDNOSTRANNÉ FAREBNÉ PREVEDENIE OKIEN:</t>
  </si>
  <si>
    <t>VNÚTORNÉ ŽALÚZIE V DREVODEKÓRE:</t>
  </si>
  <si>
    <t>OBOJSTRANNÉ FAREBNÉ PREVEDENIE OKIEN:</t>
  </si>
  <si>
    <t>SIEŤKY PROTI HMYZU V IMITÁCII DREVA:</t>
  </si>
  <si>
    <t>VNÚTORNÉ PARAPETY V DREVO DEKORE:</t>
  </si>
  <si>
    <t>MONTÁŽ S PAROPRIEPUSTNOU PÁSKOU</t>
  </si>
  <si>
    <t>VONKAJŠIE PARAPETY V DREVO DEKORE:</t>
  </si>
  <si>
    <t>IZOLAČNÉ TROJSKLO</t>
  </si>
  <si>
    <t>PODROBNÝ ROZPIS JEDNOTLIVÝCH POLOŽIEK VAŠEJ PONUKY PODĽA ZADANIA</t>
  </si>
  <si>
    <t>por. č. poz.</t>
  </si>
  <si>
    <t>prevedenie okna</t>
  </si>
  <si>
    <t xml:space="preserve">cena za okno po zľave </t>
  </si>
  <si>
    <t>spojovací profil</t>
  </si>
  <si>
    <t>vnútorné parapety</t>
  </si>
  <si>
    <t>vonkajšie parapety</t>
  </si>
  <si>
    <t xml:space="preserve">  montáž    okien</t>
  </si>
  <si>
    <t xml:space="preserve">žalúzie </t>
  </si>
  <si>
    <t>počet ks žalúzií</t>
  </si>
  <si>
    <t>siete</t>
  </si>
  <si>
    <t>počet ks sietí</t>
  </si>
  <si>
    <t>cena za 1 ks okna vrátane montáže a parapetov</t>
  </si>
  <si>
    <t>počet ks okien a doplnkov</t>
  </si>
  <si>
    <t>cena za pozíciu celkom</t>
  </si>
  <si>
    <t>šírka</t>
  </si>
  <si>
    <t>výška</t>
  </si>
  <si>
    <t>priplatok za sklo</t>
  </si>
  <si>
    <t>montáž</t>
  </si>
  <si>
    <t>O+O+OS PS</t>
  </si>
  <si>
    <t>O+OS PS</t>
  </si>
  <si>
    <t>OS</t>
  </si>
  <si>
    <t>O - balkón</t>
  </si>
  <si>
    <t xml:space="preserve"> </t>
  </si>
  <si>
    <t>FvR+OS</t>
  </si>
  <si>
    <t>Fix v ráme</t>
  </si>
  <si>
    <t>MUROVANIE BALKONOVEJ STENY</t>
  </si>
  <si>
    <t xml:space="preserve">          OS+PVC</t>
  </si>
  <si>
    <t>KONEČNÁ CENA ZA JEDNOTLIVÉ POLOŽKY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</si>
  <si>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</si>
  <si>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</si>
  <si>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</si>
  <si>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</si>
  <si>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</si>
  <si>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</si>
  <si>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</si>
  <si>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</si>
  <si>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</si>
  <si>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</si>
  <si>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</si>
  <si>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</si>
  <si>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</si>
  <si>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</si>
  <si>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</si>
  <si>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</si>
  <si>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LEGENDA:</t>
  </si>
  <si>
    <t xml:space="preserve">Kompletná montáž zahŕňa: demontáž a likvidáciu starých okien, montáž (ukotvenie a zapenenie), vyspravenie špaliet sadrovou omietkou omietkou KNAUF. </t>
  </si>
  <si>
    <t xml:space="preserve">Montáž do peny zahŕňa: demontáž a likvidáciu starých okien, montáž (ukotvenie a zapenenie). </t>
  </si>
  <si>
    <t>ALUPLAST Effect</t>
  </si>
  <si>
    <t>DO PENY NOVOSTAVBA</t>
  </si>
  <si>
    <t>PZ</t>
  </si>
  <si>
    <t>biela</t>
  </si>
  <si>
    <t>O</t>
  </si>
  <si>
    <t>ALUPLAST Avantgard</t>
  </si>
  <si>
    <t>DO PENY DO S DEMONTÁŽOU A ODVOZOM ODPADU</t>
  </si>
  <si>
    <t>AL</t>
  </si>
  <si>
    <t>1xzl.dub</t>
  </si>
  <si>
    <t>mramor</t>
  </si>
  <si>
    <t>hnedá</t>
  </si>
  <si>
    <t>S</t>
  </si>
  <si>
    <t>ALUPLAST Exclusive</t>
  </si>
  <si>
    <t>1xmahagon</t>
  </si>
  <si>
    <t>jelša</t>
  </si>
  <si>
    <t>BRUGMANN Perfect VIP</t>
  </si>
  <si>
    <t>S DEMONTÁŽOU A MURÁRSKYMI PRÁCAMI PANELOVÝ DOM</t>
  </si>
  <si>
    <t>1xorech</t>
  </si>
  <si>
    <t>zl.dub</t>
  </si>
  <si>
    <t>BRUGMANN Prestige VIP</t>
  </si>
  <si>
    <t>1xtm.dub</t>
  </si>
  <si>
    <t>OS - balkón</t>
  </si>
  <si>
    <t>GEALAN Classic</t>
  </si>
  <si>
    <t>montáž komplet bez demontáže - kasňové</t>
  </si>
  <si>
    <t>2xzl.dub</t>
  </si>
  <si>
    <t>GEALAN Comfort VIP</t>
  </si>
  <si>
    <t>montáž komplet s demontážou - šrobované</t>
  </si>
  <si>
    <t>2xmahagon</t>
  </si>
  <si>
    <t>Fix v krídle</t>
  </si>
  <si>
    <t>GEALAN Lux  plus</t>
  </si>
  <si>
    <t>montáž komplet s demontážou - kasňové</t>
  </si>
  <si>
    <t>2xorech</t>
  </si>
  <si>
    <t>FvR+O</t>
  </si>
  <si>
    <t>2xtm.dub</t>
  </si>
  <si>
    <t>FvK+O</t>
  </si>
  <si>
    <t>1xfarba</t>
  </si>
  <si>
    <t>2xfarba</t>
  </si>
  <si>
    <t>FvK+OS</t>
  </si>
  <si>
    <t>O+O</t>
  </si>
  <si>
    <t>O+OS</t>
  </si>
  <si>
    <t>FvR+O+OS</t>
  </si>
  <si>
    <t>FvK+O+OS</t>
  </si>
  <si>
    <t>O+O+OS</t>
  </si>
  <si>
    <t>OS+O+OS</t>
  </si>
  <si>
    <t>DVERE</t>
  </si>
  <si>
    <t>ATYP</t>
  </si>
  <si>
    <t>KÚPNA  ZMLUVA Č.:</t>
  </si>
  <si>
    <t>I. Zmluvné strany</t>
  </si>
  <si>
    <t>Predávajúci:</t>
  </si>
  <si>
    <t xml:space="preserve">tel.: 0907 788 752 </t>
  </si>
  <si>
    <t>Kupujúci:</t>
  </si>
  <si>
    <t>Kontakt:</t>
  </si>
  <si>
    <t xml:space="preserve">                                               </t>
  </si>
  <si>
    <t>II. Predmet zmluvy</t>
  </si>
  <si>
    <t>Predmetom zmluvy je kúpa plastových okien, doplnkov a služieb spojených s ich montážou, špecifikovaných v prílohe.</t>
  </si>
  <si>
    <t xml:space="preserve">                                            </t>
  </si>
  <si>
    <t>III. Cena a spôsob platenia</t>
  </si>
  <si>
    <t>Cena, za ktorú predávajúci predáva a kupujúci kupuje predmet tejto zmluvy, je stanovená vzájomnou dohodou zmluvných strán.</t>
  </si>
  <si>
    <t xml:space="preserve">a) suma spolu za dodávku tovaru a dohodnuté práce realizované autorizovanou externou  skupinou: </t>
  </si>
  <si>
    <t>(s DPH)</t>
  </si>
  <si>
    <t>SLOVOM:</t>
  </si>
  <si>
    <t>celk suma</t>
  </si>
  <si>
    <t>b) záloha  na  tovar je stanovená vo výške:</t>
  </si>
  <si>
    <t>záloha</t>
  </si>
  <si>
    <t>c) cena za montážne práce realizované autorizovanou externou montážnou skupinou:</t>
  </si>
  <si>
    <t>(bez  DPH)</t>
  </si>
  <si>
    <t>práce</t>
  </si>
  <si>
    <t>d) cena za dodávku tovaru spolu.:</t>
  </si>
  <si>
    <t>tovar</t>
  </si>
  <si>
    <t>e) doplatok po ukončení predmetu zmluvy:</t>
  </si>
  <si>
    <t>zostatok</t>
  </si>
  <si>
    <t xml:space="preserve">Kúpna cena bude doplatená iheď v hotovosti v plnej výške pri dodávke a montáži predmetu diela (platba pri montáži platí </t>
  </si>
  <si>
    <t>len pre Kúpna vernostných poukážiek, či iných bonusov môžu byť uplatnené výhradne pred podpisom zmluvy. Dodávateľ tovaru</t>
  </si>
  <si>
    <t xml:space="preserve"> prehlasuje, že je platcom DPH a suma za dodávku tovaru uvedená na zmluve v bode a) už aktuálnu sadzbu DPH zahŕňa. </t>
  </si>
  <si>
    <t>Montážna skupina nie je plátcom DPH a teda suma za montážne práce uvedená na zmluve v bode c) DPH nezahŕňa.</t>
  </si>
  <si>
    <t xml:space="preserve">                                         </t>
  </si>
  <si>
    <t xml:space="preserve">                       </t>
  </si>
  <si>
    <t>IV. Termín realizácie</t>
  </si>
  <si>
    <t xml:space="preserve">Predávajúci sa zaväzuje dodať tovar a služby špecifikované v prílohe tejto zmluvy do  </t>
  </si>
  <si>
    <t xml:space="preserve">uvedenej zálohy, kupujúcim. Výnimku tvoria doplnky (napr. Žalúzie a siete proti hmyzu), ktoré môžu byť dodané následne, </t>
  </si>
  <si>
    <t>a to do ďalších 7 pracovných dní.</t>
  </si>
  <si>
    <t xml:space="preserve">V. Dohoda o prechode vlastníckych práv </t>
  </si>
  <si>
    <t xml:space="preserve">Zmluvné strany sa dohodli, že vlastníctvo k predmetu zmluvy prejde z predávajúceho na kupujúceho pri doplatení celej </t>
  </si>
  <si>
    <t xml:space="preserve">čiastky uvedenej v čl. III. pís. d)zmluvy. V prípade omeškania úhrady má predávajúci právo účtovať zmluvnú pokutu 0,5% </t>
  </si>
  <si>
    <t>z dlžnej sumy za každý deň omeškania.</t>
  </si>
  <si>
    <t xml:space="preserve">                                             </t>
  </si>
  <si>
    <t>VI. Ďalšie dojednania</t>
  </si>
  <si>
    <t>Kupujúci prehlasuje, že pozná technický stav kupovanej veci. Kupujúci včas zaplatí kúpnu cenu a v prípade reklamácie neuhrádza sumu</t>
  </si>
  <si>
    <t xml:space="preserve">týkajúcu sa reklamovaného  výrobku a prevezme dielo ihneď pri dodávke a montáži predmetu diela uvedeného v bode 1 </t>
  </si>
  <si>
    <t>(prevzatie diela pri montáži platí len pre Kúpne zmluvy s objednanými montážnymi prácami). Predávajúci prehlasuje, že na veci,</t>
  </si>
  <si>
    <t xml:space="preserve">ktoré sú predmetom zmluvy vrátane príslušenstva, neviaznu žiadne právne vady a to ani skryté. Kupujúci uhradí náklady, ktoré </t>
  </si>
  <si>
    <t xml:space="preserve">nebolo možné predvídať pri vypracovaní cenovej ponuky, o ktorých je povinný predávajúci kupujúceho informovať. Kupujúci </t>
  </si>
  <si>
    <t xml:space="preserve">zabezpečí na vlastné náklady ochranu proti znečisteniu prípadne znehodnoteniu svojho majetku v čase demontážnych a montážnych </t>
  </si>
  <si>
    <t xml:space="preserve">prác. </t>
  </si>
  <si>
    <t>VII. Záruka</t>
  </si>
  <si>
    <t xml:space="preserve">Na dodaný tovar a služby poskytuje predávajúci záruku v rámci programu Celoživotnej starostlivosti o vaše okná. </t>
  </si>
  <si>
    <t xml:space="preserve">Prémiovú záruku v trvaní 12rokov poskytuje na PVC okná montované montážnou skupinou autorizovanou spoločnosťou a zároveň </t>
  </si>
  <si>
    <t xml:space="preserve">pri splnení podmienok pre poskytnutie Prémiovej záruky. Tieto podmienky sú dostupné v prevádzkach spoločnosti PS BAU. </t>
  </si>
  <si>
    <t xml:space="preserve">V opačnom prípade poskytuje predávajúci základnú záruku podľa zákona. Predávajúci v rámci programu Celoživotnej starostlivosti </t>
  </si>
  <si>
    <t xml:space="preserve">o vaše okná vykonáva bezplatne nepravidelné urgentné zásahy do 24 hodín. Podmienkou pre poskytnutie Prémiovej záruky </t>
  </si>
  <si>
    <t xml:space="preserve">je vykonávanie pravidelných záručných prehliadok každých 12 mesiacov. Záručné prehliadky si objednáva kupujúci </t>
  </si>
  <si>
    <t>na predajnom mieste spoločnosti PS BAU.</t>
  </si>
  <si>
    <t>Aktuálny cenník prehliadok je k dispozícii u predávajúceho a predávajúci nevylučuje jeho zmenu počas obdobia záručnej doby.</t>
  </si>
  <si>
    <t xml:space="preserve">Predávajúci nezodopovedá za poškodenia zapríčinené nevhodnou dopravou, skladovaním a používaním, nevykonávaním </t>
  </si>
  <si>
    <t xml:space="preserve">pravidelnej údržby, ako aj nezodpovedá za chyby, ktoré vznikli v dôsledku nesprávnej montáže tovaru kupujúcim. Bežné opotrebenie </t>
  </si>
  <si>
    <t>nemôže byť predmetom reklamácie (napr. potreba nadstavenia kovania okna). Predávajúci nezodpovedá za zle odmeraný</t>
  </si>
  <si>
    <t xml:space="preserve">a objednaný tovar kupujúcim. V prípade montáže okien bez výmeny vonkajších parapiet neručí predávajúci za nepriepustnosť spojov. </t>
  </si>
  <si>
    <t>VIII. Odstúpenie od zmluvy</t>
  </si>
  <si>
    <t xml:space="preserve">V príade odstúpenia od zmluvy vyjadruje týmto kupujúci súhlas na úhradu vzniknutej škody zo zaplatenej zálohy. V prípade, </t>
  </si>
  <si>
    <t>ak už nie je možné zrušiť výrobu objednaných výrobkov má predávajúci nárok na úhradu plnej sumy v súlade s objednávkou.</t>
  </si>
  <si>
    <t>IX. Záver</t>
  </si>
  <si>
    <t xml:space="preserve">Predávajúci si vyhradzuje právo na oneskorenie dodávky tovaru alebo vykonania služby bez znášania dôsledkov do 10 dní. </t>
  </si>
  <si>
    <t xml:space="preserve">V prípade oneskorenia dodávky tovaru alebo vykonania služby o viac ako 30 dní sa predávajúci zaväzuje vrátiť prijatú zálohu, </t>
  </si>
  <si>
    <t xml:space="preserve">alebo zaplatiť kupujúcemu úroky 0,1% za každý deň omeškania dodávky (v závislosti od typu okien - určí predávajúci). Príslušným </t>
  </si>
  <si>
    <t xml:space="preserve">predávajúceho. Zmluvné strany prehlasujú, že si zmluvu prečítali, rozumejú jej a na znak slobodnej vôle ju podpisujú. Svojim </t>
  </si>
  <si>
    <t>podpisom rovnako potvrdzujú, že boli oboznámení so všetkými podrobnosťami záručných podmienok, reklamačnom poriadku.</t>
  </si>
  <si>
    <t xml:space="preserve">  a o všetkých svojich právach. Zmluva je vyhotovená v dvoch rovnopisoch, z ktorých každá strana obdrží po jenom. </t>
  </si>
  <si>
    <t>Zmluva nadobúda platnosť a účinnosť dňom jej podpísania.</t>
  </si>
  <si>
    <t xml:space="preserve">V </t>
  </si>
  <si>
    <t xml:space="preserve">.................................... </t>
  </si>
  <si>
    <t>Príloha č. 1: Špecifikácia tovarov a služieb ku kúpnej zmluve.</t>
  </si>
  <si>
    <t xml:space="preserve">  kupujúci: </t>
  </si>
  <si>
    <t>predávajúci:</t>
  </si>
  <si>
    <t>POŽIADAVKA  NA  MONTÁŽ</t>
  </si>
  <si>
    <t>na deň:</t>
  </si>
  <si>
    <t>Zákazka č.:</t>
  </si>
  <si>
    <t>jednateľ</t>
  </si>
  <si>
    <t>Adresa:</t>
  </si>
  <si>
    <t>(miesto montáže)</t>
  </si>
  <si>
    <t>Opis dodávaného tovaru:</t>
  </si>
  <si>
    <t>Počet ks okien:</t>
  </si>
  <si>
    <t>Počet ks žalúzií:</t>
  </si>
  <si>
    <t>Počet ks sieťok proti hmyzu:</t>
  </si>
  <si>
    <t>AL (oceľ.)  parapety</t>
  </si>
  <si>
    <t>Plastové (drevotr.) parapety</t>
  </si>
  <si>
    <t>Západka,  madlo,  poloh. vetranie:</t>
  </si>
  <si>
    <t>Murovanie steny</t>
  </si>
  <si>
    <t>Iné</t>
  </si>
  <si>
    <t>Rozsah  prác :</t>
  </si>
  <si>
    <t>-dovoz okien</t>
  </si>
  <si>
    <t>áno</t>
  </si>
  <si>
    <t>nie</t>
  </si>
  <si>
    <t>Doplatok  za zákazku:</t>
  </si>
  <si>
    <t>-montáž  okien</t>
  </si>
  <si>
    <t>-murárske vysprávky</t>
  </si>
  <si>
    <t>Montáž  vykoná:</t>
  </si>
  <si>
    <t>Montované  dňa (začiatok):</t>
  </si>
  <si>
    <t>-montáž žalúzií</t>
  </si>
  <si>
    <t>-dovoz, alebo montáž sieťok</t>
  </si>
  <si>
    <t>Montáž ukončená, preberací protokol</t>
  </si>
  <si>
    <t>-ostatné:</t>
  </si>
  <si>
    <t>áno, nie, dátum</t>
  </si>
  <si>
    <t>Poznámky:</t>
  </si>
  <si>
    <t xml:space="preserve">PREBERACÍ PROTOKOL ku  kúpnej zmluve č.:  </t>
  </si>
  <si>
    <t>Dňa:</t>
  </si>
  <si>
    <t>Zákazník svojim podpisom potvrdzuje, že mu bol dodaný tovar v súlade s kúpnou zmluvou:</t>
  </si>
  <si>
    <t>- v požadovanom množstve</t>
  </si>
  <si>
    <t>- v požadovanej kvalite</t>
  </si>
  <si>
    <t>- kompletný a nepoškodený</t>
  </si>
  <si>
    <t>Ďalej prehlasuje, že bol upovedomený spávnom o spôsobe používania a záručných podmienkach.</t>
  </si>
  <si>
    <t>Vykonané práce:</t>
  </si>
  <si>
    <t>Podpis:</t>
  </si>
  <si>
    <t>-dovoz plastových okien</t>
  </si>
  <si>
    <t>áno, nie</t>
  </si>
  <si>
    <t>-montáž plastových okien</t>
  </si>
  <si>
    <t>áno,nie</t>
  </si>
  <si>
    <t>..............................</t>
  </si>
  <si>
    <t>..................</t>
  </si>
  <si>
    <t xml:space="preserve">Za  montážnu  skupinu: </t>
  </si>
  <si>
    <t>................</t>
  </si>
  <si>
    <t>Meno:</t>
  </si>
  <si>
    <t>Miesto  montáže:</t>
  </si>
  <si>
    <t>Týmto protokolom dodávateľ predáva  a objednávateľ preberá vyššie uvedenú objednávku. Predávajúci nezodpovedá za poškodenia, zapríčinené nevhodnou dopravou, skladovaním a používaním, nevykonávaním pravidelnej údržby, ako aj nezodpovedá za chyby, ktoré vznikli v dôsledku nesprávnej montáže tovaru kupujúcim. Všetky zjavné vady výrobku musia byť zaznačené v tomto protokole, v opačnom prípade nebude na ne braný zreteľ. Bežné opotrebenie nemôže byť predmetom reklamácie (napr. potreba nadstavenia kovania okna). Od dnešného dňa začína plynúť záručná doba v zmysle Kúpnej zmluvy, uzatvorenej medzi odberateľom a dodávateľom. Odberateľ potvrdzuje, že bol oboznámený pracovníkmi dodávateľa o spôsobe použitia, údržby a prípadnej reklamácie tovaru a služieb.</t>
  </si>
  <si>
    <t>MONTÁŽ/DOVOZ : ...........................</t>
  </si>
  <si>
    <t xml:space="preserve">                          OKNÁ ..... PARAPETY ..... ŽALÚZIE ..... SIETE .... FAKTÚRA ..... ZÁL. FAKTÚRA ..... PREB. PROTOKOL .....</t>
  </si>
  <si>
    <t>DOVOZ OKIEN DO SLKADU: ............................................</t>
  </si>
  <si>
    <t>ČÍSLO ZÁKAZKY:</t>
  </si>
  <si>
    <t>BA 111</t>
  </si>
  <si>
    <t>DÁTUM PODPISU ZMLUVY:</t>
  </si>
  <si>
    <t>MENO ZÁKAZNÍKA:</t>
  </si>
  <si>
    <t>ADRESA:</t>
  </si>
  <si>
    <t>MOBIL:</t>
  </si>
  <si>
    <t>EMAIL:</t>
  </si>
  <si>
    <t>DODÁVATEĽ:</t>
  </si>
  <si>
    <t>TERMOPROFIL</t>
  </si>
  <si>
    <t>LUMINARE</t>
  </si>
  <si>
    <t>KOMSTA</t>
  </si>
  <si>
    <t>RABIEN</t>
  </si>
  <si>
    <t>GERIDOOR</t>
  </si>
  <si>
    <t>PREDAJ</t>
  </si>
  <si>
    <t>SKLADOVÉ</t>
  </si>
  <si>
    <t>OBJEDNANÉ</t>
  </si>
  <si>
    <t xml:space="preserve">             ODSÚHLASENÉ DO VÝROBY</t>
  </si>
  <si>
    <t>DODANÉ</t>
  </si>
  <si>
    <t>OKNÁ</t>
  </si>
  <si>
    <t>PREDAJNÁ CENA:</t>
  </si>
  <si>
    <t>S DPH</t>
  </si>
  <si>
    <t>BEZ DPH</t>
  </si>
  <si>
    <t>ZÁLOHA VO VÝŚKE:</t>
  </si>
  <si>
    <t>POZNÁMKA:</t>
  </si>
  <si>
    <t>PRIJATÁ DŇA:</t>
  </si>
  <si>
    <t>...................</t>
  </si>
  <si>
    <t>HOTOVOSŤ</t>
  </si>
  <si>
    <t>- ÚČET</t>
  </si>
  <si>
    <t>VYSTAVENÁ FAKTÚRA NA PRIJATÚ ZÁLOHU:</t>
  </si>
  <si>
    <t>DOPLATOK VO VÝŠKE:</t>
  </si>
  <si>
    <t>PRIJATÝ DŇA:</t>
  </si>
  <si>
    <t>VYFAKTUROVANÉ:</t>
  </si>
  <si>
    <t>........................</t>
  </si>
  <si>
    <t>KONCOVÁ FAKTÚRA Č.:</t>
  </si>
  <si>
    <t>..................................................</t>
  </si>
  <si>
    <t>MERAL:</t>
  </si>
  <si>
    <t>POČET OKIEN:</t>
  </si>
  <si>
    <t>POČET DVERÍ:</t>
  </si>
  <si>
    <t>DEMONTÁŽ</t>
  </si>
  <si>
    <t>MONTÁŽ</t>
  </si>
  <si>
    <t>MURÁRSKE</t>
  </si>
  <si>
    <t>KASŇOVÉ</t>
  </si>
  <si>
    <t>DOVOZ</t>
  </si>
  <si>
    <t>ODBER</t>
  </si>
  <si>
    <t>MONTÁŽ VYKONAL:</t>
  </si>
  <si>
    <t>.........................</t>
  </si>
  <si>
    <t>PRVÝ SERVIS VYKONANÝ MONTÁŽNIKMI:</t>
  </si>
  <si>
    <t>MONTÁŽ PREDANÁ ZA:</t>
  </si>
  <si>
    <t>bežných metrov</t>
  </si>
  <si>
    <t>FAKTUROVANÁ CENA ZA MONTÁŽ:</t>
  </si>
  <si>
    <t>.....................</t>
  </si>
  <si>
    <t>ŽALÚZIE:</t>
  </si>
  <si>
    <t>SIETE NA OKNÁ:</t>
  </si>
  <si>
    <t>INÉ:</t>
  </si>
  <si>
    <t>PRÍLOHY:</t>
  </si>
  <si>
    <t>ZMLUVA O DIELO A ŠPECIFIKÁCIA,   KALKULÁCIA,   ZÁLOHOVÁ FAKTÚRA,   FAKTÚRA</t>
  </si>
  <si>
    <t>TECHNICKÝ NÁKRES,    PRÍJMOVÉ DOKLADY,</t>
  </si>
  <si>
    <t>OBJEDNÁVKOVÉ DOKLADY:</t>
  </si>
  <si>
    <t xml:space="preserve"> OKNÁ …</t>
  </si>
  <si>
    <t>DVERE …</t>
  </si>
  <si>
    <t>ŽALÚZIE …</t>
  </si>
  <si>
    <t xml:space="preserve">  SIETE …</t>
  </si>
  <si>
    <t>PARAPETY …</t>
  </si>
  <si>
    <t>VYPRACOVAL:</t>
  </si>
  <si>
    <t>DÁTUM: ..........................</t>
  </si>
  <si>
    <t>KONTROLOVAL:</t>
  </si>
  <si>
    <t>Peter Šoška</t>
  </si>
  <si>
    <t>Marián Hujo</t>
  </si>
  <si>
    <t>Rozmery okien</t>
  </si>
  <si>
    <t>Šírka</t>
  </si>
  <si>
    <t>Výška</t>
  </si>
  <si>
    <t>bm</t>
  </si>
  <si>
    <t>pozicia</t>
  </si>
  <si>
    <t>celkom</t>
  </si>
  <si>
    <t>ks</t>
  </si>
  <si>
    <t>bm celkom</t>
  </si>
  <si>
    <t>jc</t>
  </si>
  <si>
    <t>sumar</t>
  </si>
  <si>
    <t>cena celkom</t>
  </si>
  <si>
    <t>NÁJDETE NÁS: BRATISLAVA, PEZINOK, DUNAJSKÁ LUŽNÁ, ŠAMORÍN, KOMÁRNO, NOVÉ ZÁMKY, LEVICE, TRNAVA, NITRA, SENICA, ŽILINA</t>
  </si>
  <si>
    <t>info@psbau.eu</t>
  </si>
  <si>
    <t>www.psbau.eu</t>
  </si>
  <si>
    <t xml:space="preserve">PS BAU, s.r.o., Pri Kysuci, 010 03 Žilina, IČO: 46 269 487,  IČ DPH: SK 202 330 2204, BÚ: ČSOB 4013 999 560/7500, </t>
  </si>
  <si>
    <t>dňa:                       2012</t>
  </si>
  <si>
    <t xml:space="preserve">        pracovných dní odo dňa zaplatenia vyššie </t>
  </si>
  <si>
    <t>BA 112</t>
  </si>
  <si>
    <t>SKK</t>
  </si>
  <si>
    <t>PRÍPLATOK PRE PLATCOV DPH ZA MONTÁŽ</t>
  </si>
  <si>
    <t>CENA ZA DODÁVKU CELKOM BEZ DPH</t>
  </si>
  <si>
    <t>CENA ZA DODÁVKU CELKOM S DPH</t>
  </si>
  <si>
    <t>PONÚKAME PROFILY ALUPLAST, WEKA, REHAU, SALAMANDER, GEALAN A HLINÍKOVÉ PROFILY S PRERUŠENÝM TEPELNÝM MOSTOM</t>
  </si>
  <si>
    <t>Pri Kysuci 176, 01 03 Žilina, ICO: 46 269 487, IČ DPH: SK 202 330 2204, BÚ: 4013999560/7500ČSOB</t>
  </si>
  <si>
    <t>- stavebná hĺbka 100 mm</t>
  </si>
  <si>
    <t>- súčíniteľ prechodu tepla Uf = 0,7  W (m²K)</t>
  </si>
  <si>
    <t>- možné zasklenie izolačným trojsklom U = 0,7</t>
  </si>
  <si>
    <t>-  zasklenie izolačným trojsklom U = 0,7</t>
  </si>
  <si>
    <t>- stavebná hĺbka 83 mm</t>
  </si>
  <si>
    <t>OKNÁ NA OBJEDNÁVKU DO 9-tich PRACOVNÝCH DNÍ AJ S MONTÁŽOU</t>
  </si>
  <si>
    <t>PANELÁKOVÉ OKNÁ SKLADOM!!! MONTÁŽ DO 48 HODÍN OD ZAMERANIA BEZ PRÍPLATKU</t>
  </si>
  <si>
    <t>sumarizácia:</t>
  </si>
  <si>
    <t>SUPER  CENA!!!</t>
  </si>
  <si>
    <t>EKOSUN - 8 KOMOROVÝ PROFIL S 3-MI TESNENIAMI V PROFILE A S TROJSKLOM 4/16/4/16/4</t>
  </si>
  <si>
    <t>ALUPLAST IDEAL 8000 - 6 KOMOROVÝ PROFIL S 3-MI TESNENIAMI V PROFILE A  TROJSKLOM</t>
  </si>
  <si>
    <t>ČÍRE</t>
  </si>
  <si>
    <t>Bratislava</t>
  </si>
  <si>
    <t>Ceny tovaru sú BEZ DPH</t>
  </si>
  <si>
    <t>/09/</t>
  </si>
  <si>
    <t>KONTAKT : 0911696182</t>
  </si>
  <si>
    <t>KONTAKTUJTE NÁS:</t>
  </si>
  <si>
    <t xml:space="preserve">PS BAU, s.r.o, </t>
  </si>
</sst>
</file>

<file path=xl/styles.xml><?xml version="1.0" encoding="utf-8"?>
<styleSheet xmlns="http://schemas.openxmlformats.org/spreadsheetml/2006/main">
  <numFmts count="12">
    <numFmt numFmtId="164" formatCode="dd"/>
    <numFmt numFmtId="165" formatCode="dd/mm/yy"/>
    <numFmt numFmtId="166" formatCode="mm/yyyy"/>
    <numFmt numFmtId="167" formatCode="#,##0.00\ [$€-401]"/>
    <numFmt numFmtId="168" formatCode="#,##0.00\ [$Sk-41B];\-#,##0.00\ [$Sk-41B]"/>
    <numFmt numFmtId="169" formatCode="#,##0\ [$€-401]"/>
    <numFmt numFmtId="170" formatCode="#,##0&quot; Sk&quot;"/>
    <numFmt numFmtId="171" formatCode="#,##0.00&quot; Sk&quot;"/>
    <numFmt numFmtId="172" formatCode="_-* #,##0.00\ [$€-1]_-;\-* #,##0.00\ [$€-1]_-;_-* \-??\ [$€-1]_-;_-@_-"/>
    <numFmt numFmtId="173" formatCode="#,##0.00\ [$€-1]"/>
    <numFmt numFmtId="176" formatCode="[$-F800]dddd\,\ mmmm\ dd\,\ yyyy"/>
    <numFmt numFmtId="177" formatCode="[$€-410]\ #,##0.00"/>
  </numFmts>
  <fonts count="142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 Narrow"/>
      <family val="2"/>
      <charset val="238"/>
    </font>
    <font>
      <sz val="8"/>
      <color indexed="8"/>
      <name val="Arial CE"/>
      <family val="2"/>
      <charset val="238"/>
    </font>
    <font>
      <sz val="9"/>
      <color indexed="8"/>
      <name val="Arial Narrow"/>
      <family val="2"/>
      <charset val="238"/>
    </font>
    <font>
      <u/>
      <sz val="14.3"/>
      <color indexed="12"/>
      <name val="Calibri"/>
      <family val="2"/>
      <charset val="238"/>
    </font>
    <font>
      <u/>
      <sz val="9"/>
      <color indexed="12"/>
      <name val="Calibri"/>
      <family val="2"/>
      <charset val="238"/>
    </font>
    <font>
      <b/>
      <i/>
      <sz val="9"/>
      <name val="Arial"/>
      <family val="2"/>
      <charset val="238"/>
    </font>
    <font>
      <b/>
      <sz val="12"/>
      <color indexed="8"/>
      <name val="Arial CE"/>
      <family val="2"/>
      <charset val="238"/>
    </font>
    <font>
      <b/>
      <sz val="28"/>
      <color indexed="39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i/>
      <sz val="9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20"/>
      <color indexed="8"/>
      <name val="Arial Narrow"/>
      <family val="2"/>
      <charset val="238"/>
    </font>
    <font>
      <b/>
      <sz val="13"/>
      <color indexed="8"/>
      <name val="Arial CE"/>
      <family val="2"/>
      <charset val="238"/>
    </font>
    <font>
      <b/>
      <sz val="13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4"/>
      <color indexed="8"/>
      <name val="Garamond"/>
      <family val="1"/>
      <charset val="238"/>
    </font>
    <font>
      <b/>
      <sz val="9"/>
      <color indexed="8"/>
      <name val="Tahoma"/>
      <family val="2"/>
      <charset val="238"/>
    </font>
    <font>
      <sz val="8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4"/>
      <color indexed="8"/>
      <name val="Arial CE"/>
      <family val="2"/>
      <charset val="238"/>
    </font>
    <font>
      <b/>
      <sz val="11"/>
      <color indexed="8"/>
      <name val="Tahoma"/>
      <family val="2"/>
      <charset val="238"/>
    </font>
    <font>
      <b/>
      <i/>
      <sz val="11"/>
      <name val="Tahoma"/>
      <family val="2"/>
      <charset val="238"/>
    </font>
    <font>
      <b/>
      <sz val="14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6"/>
      <color indexed="24"/>
      <name val="Arial Narrow"/>
      <family val="2"/>
      <charset val="238"/>
    </font>
    <font>
      <sz val="9"/>
      <color indexed="8"/>
      <name val="Calibri"/>
      <family val="2"/>
      <charset val="238"/>
    </font>
    <font>
      <b/>
      <sz val="16"/>
      <color indexed="10"/>
      <name val="Times New Roman"/>
      <family val="1"/>
      <charset val="238"/>
    </font>
    <font>
      <sz val="9"/>
      <color indexed="8"/>
      <name val="Arial Narrow CE"/>
      <family val="2"/>
      <charset val="238"/>
    </font>
    <font>
      <b/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ahoma"/>
      <family val="2"/>
      <charset val="238"/>
    </font>
    <font>
      <b/>
      <sz val="12"/>
      <color indexed="8"/>
      <name val="Times New Roman"/>
      <family val="1"/>
      <charset val="238"/>
    </font>
    <font>
      <sz val="9"/>
      <color indexed="24"/>
      <name val="Arial Narrow"/>
      <family val="2"/>
      <charset val="238"/>
    </font>
    <font>
      <sz val="8"/>
      <color indexed="22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u/>
      <sz val="12"/>
      <color indexed="10"/>
      <name val="Times New Roman"/>
      <family val="1"/>
      <charset val="238"/>
    </font>
    <font>
      <b/>
      <sz val="9"/>
      <color indexed="8"/>
      <name val="Arial Narrow CE"/>
      <family val="2"/>
      <charset val="238"/>
    </font>
    <font>
      <b/>
      <sz val="12"/>
      <color indexed="8"/>
      <name val="Arial Narrow"/>
      <family val="2"/>
      <charset val="238"/>
    </font>
    <font>
      <b/>
      <sz val="11"/>
      <color indexed="8"/>
      <name val="Arial Narrow CE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Tahoma"/>
      <family val="2"/>
      <charset val="238"/>
    </font>
    <font>
      <b/>
      <sz val="16"/>
      <color indexed="8"/>
      <name val="Tahoma"/>
      <family val="2"/>
      <charset val="238"/>
    </font>
    <font>
      <b/>
      <sz val="15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6"/>
      <color indexed="8"/>
      <name val="Arial Narrow"/>
      <family val="2"/>
      <charset val="238"/>
    </font>
    <font>
      <sz val="10"/>
      <color indexed="8"/>
      <name val="Vrinda"/>
      <family val="2"/>
    </font>
    <font>
      <b/>
      <sz val="11"/>
      <color indexed="8"/>
      <name val="Vrinda"/>
      <family val="2"/>
    </font>
    <font>
      <sz val="11"/>
      <color indexed="8"/>
      <name val="Verdana"/>
      <family val="2"/>
      <charset val="238"/>
    </font>
    <font>
      <sz val="10"/>
      <color indexed="8"/>
      <name val="Comic Sans MS"/>
      <family val="4"/>
      <charset val="238"/>
    </font>
    <font>
      <sz val="14"/>
      <color indexed="8"/>
      <name val="Arial Narrow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8"/>
      <color indexed="8"/>
      <name val="Arial Unicode MS"/>
      <family val="2"/>
      <charset val="238"/>
    </font>
    <font>
      <sz val="8"/>
      <color indexed="8"/>
      <name val="Arial Unicode MS"/>
      <family val="2"/>
      <charset val="238"/>
    </font>
    <font>
      <sz val="8"/>
      <color indexed="22"/>
      <name val="Arial Unicode MS"/>
      <family val="2"/>
      <charset val="238"/>
    </font>
    <font>
      <sz val="6.2"/>
      <color indexed="8"/>
      <name val="Arial Unicode MS"/>
      <family val="2"/>
      <charset val="238"/>
    </font>
    <font>
      <sz val="8"/>
      <color indexed="24"/>
      <name val="Arial Unicode MS"/>
      <family val="2"/>
      <charset val="238"/>
    </font>
    <font>
      <b/>
      <sz val="6.2"/>
      <color indexed="8"/>
      <name val="Arial Unicode MS"/>
      <family val="2"/>
      <charset val="238"/>
    </font>
    <font>
      <b/>
      <sz val="10"/>
      <color indexed="8"/>
      <name val="Tahoma"/>
      <family val="2"/>
      <charset val="238"/>
    </font>
    <font>
      <b/>
      <sz val="6.2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24"/>
      <name val="Calibri"/>
      <family val="2"/>
      <charset val="238"/>
    </font>
    <font>
      <sz val="6.2"/>
      <color indexed="8"/>
      <name val="Arial Narrow"/>
      <family val="2"/>
      <charset val="238"/>
    </font>
    <font>
      <sz val="11"/>
      <color indexed="8"/>
      <name val="Arial Unicode MS"/>
      <family val="2"/>
      <charset val="238"/>
    </font>
    <font>
      <b/>
      <sz val="14"/>
      <color indexed="8"/>
      <name val="Arial Unicode MS"/>
      <family val="2"/>
      <charset val="238"/>
    </font>
    <font>
      <b/>
      <sz val="10"/>
      <color indexed="8"/>
      <name val="Arial Unicode MS"/>
      <family val="2"/>
      <charset val="238"/>
    </font>
    <font>
      <sz val="6"/>
      <color indexed="8"/>
      <name val="Arial Unicode MS"/>
      <family val="2"/>
      <charset val="238"/>
    </font>
    <font>
      <b/>
      <sz val="15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u/>
      <sz val="8"/>
      <color indexed="12"/>
      <name val="Calibri"/>
      <family val="2"/>
      <charset val="238"/>
    </font>
    <font>
      <sz val="10"/>
      <name val="Arial Narrow"/>
      <family val="2"/>
      <charset val="238"/>
    </font>
    <font>
      <sz val="10"/>
      <color indexed="22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8.5"/>
      <color indexed="8"/>
      <name val="Arial Narrow"/>
      <family val="2"/>
      <charset val="238"/>
    </font>
    <font>
      <sz val="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8"/>
      <color indexed="51"/>
      <name val="Calibri"/>
      <family val="2"/>
      <charset val="238"/>
    </font>
    <font>
      <sz val="9"/>
      <color indexed="22"/>
      <name val="Calibri"/>
      <family val="2"/>
      <charset val="238"/>
    </font>
    <font>
      <sz val="9"/>
      <color indexed="22"/>
      <name val="Arial Narrow"/>
      <family val="2"/>
      <charset val="238"/>
    </font>
    <font>
      <sz val="10"/>
      <color indexed="9"/>
      <name val="Arial Narrow"/>
      <family val="2"/>
      <charset val="238"/>
    </font>
    <font>
      <sz val="7"/>
      <color indexed="8"/>
      <name val="Calibri"/>
      <family val="2"/>
      <charset val="238"/>
    </font>
    <font>
      <b/>
      <sz val="12"/>
      <color indexed="8"/>
      <name val="Fixedsys"/>
      <family val="2"/>
      <charset val="238"/>
    </font>
    <font>
      <b/>
      <sz val="12"/>
      <color indexed="8"/>
      <name val="Calibri"/>
      <family val="2"/>
      <charset val="238"/>
    </font>
    <font>
      <b/>
      <sz val="7"/>
      <name val="Verdana"/>
      <family val="2"/>
      <charset val="238"/>
    </font>
    <font>
      <b/>
      <sz val="9"/>
      <name val="Verdana"/>
      <family val="2"/>
      <charset val="238"/>
    </font>
    <font>
      <b/>
      <sz val="9"/>
      <name val="Calibri"/>
      <family val="1"/>
      <charset val="1"/>
    </font>
    <font>
      <sz val="9"/>
      <name val="Verdana"/>
      <family val="2"/>
      <charset val="238"/>
    </font>
    <font>
      <b/>
      <sz val="10"/>
      <name val="Verdana"/>
      <family val="2"/>
      <charset val="238"/>
    </font>
    <font>
      <sz val="7"/>
      <name val="Verdana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28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32"/>
      <color indexed="39"/>
      <name val="Calibri"/>
      <family val="2"/>
      <charset val="238"/>
    </font>
    <font>
      <sz val="16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2.5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ahoma"/>
      <family val="2"/>
      <charset val="238"/>
    </font>
    <font>
      <sz val="12"/>
      <color indexed="8"/>
      <name val="Garamond"/>
      <family val="1"/>
      <charset val="238"/>
    </font>
    <font>
      <b/>
      <sz val="10"/>
      <name val="Arial CE"/>
      <family val="2"/>
      <charset val="238"/>
    </font>
    <font>
      <sz val="7.5"/>
      <color indexed="8"/>
      <name val="Arial Narrow"/>
      <family val="2"/>
      <charset val="238"/>
    </font>
    <font>
      <b/>
      <sz val="18"/>
      <color indexed="8"/>
      <name val="Britannic Bold"/>
      <family val="2"/>
      <charset val="238"/>
    </font>
    <font>
      <sz val="22"/>
      <color indexed="8"/>
      <name val="Arial Narrow"/>
      <family val="2"/>
      <charset val="238"/>
    </font>
    <font>
      <sz val="14"/>
      <color indexed="8"/>
      <name val="Arial CE"/>
      <family val="2"/>
      <charset val="238"/>
    </font>
    <font>
      <sz val="10"/>
      <color rgb="FF03AD07"/>
      <name val="Arial Narrow"/>
      <family val="2"/>
      <charset val="238"/>
    </font>
    <font>
      <sz val="10"/>
      <color rgb="FFF73109"/>
      <name val="Arial Narrow"/>
      <family val="2"/>
      <charset val="238"/>
    </font>
    <font>
      <sz val="10"/>
      <color rgb="FF0070C0"/>
      <name val="Arial Narrow"/>
      <family val="2"/>
      <charset val="238"/>
    </font>
    <font>
      <sz val="10"/>
      <color rgb="FF002060"/>
      <name val="Arial Narrow"/>
      <family val="2"/>
      <charset val="238"/>
    </font>
    <font>
      <b/>
      <sz val="18"/>
      <color rgb="FFF73109"/>
      <name val="Freestyle Script"/>
      <family val="4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0"/>
      </patternFill>
    </fill>
    <fill>
      <patternFill patternType="solid">
        <fgColor indexed="62"/>
        <bgColor indexed="1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49"/>
      </patternFill>
    </fill>
    <fill>
      <patternFill patternType="solid">
        <fgColor rgb="FFFFFF00"/>
        <bgColor indexed="49"/>
      </patternFill>
    </fill>
    <fill>
      <patternFill patternType="solid">
        <fgColor rgb="FF00B0F0"/>
        <bgColor indexed="49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35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4">
    <xf numFmtId="0" fontId="0" fillId="0" borderId="0"/>
    <xf numFmtId="0" fontId="129" fillId="2" borderId="0" applyNumberFormat="0" applyBorder="0" applyAlignment="0" applyProtection="0"/>
    <xf numFmtId="0" fontId="129" fillId="3" borderId="0" applyNumberFormat="0" applyBorder="0" applyAlignment="0" applyProtection="0"/>
    <xf numFmtId="0" fontId="129" fillId="4" borderId="0" applyNumberFormat="0" applyBorder="0" applyAlignment="0" applyProtection="0"/>
    <xf numFmtId="0" fontId="129" fillId="5" borderId="0" applyNumberFormat="0" applyBorder="0" applyAlignment="0" applyProtection="0"/>
    <xf numFmtId="0" fontId="129" fillId="6" borderId="0" applyNumberFormat="0" applyBorder="0" applyAlignment="0" applyProtection="0"/>
    <xf numFmtId="0" fontId="129" fillId="7" borderId="0" applyNumberFormat="0" applyBorder="0" applyAlignment="0" applyProtection="0"/>
    <xf numFmtId="0" fontId="129" fillId="2" borderId="0" applyNumberFormat="0" applyBorder="0" applyAlignment="0" applyProtection="0"/>
    <xf numFmtId="0" fontId="129" fillId="3" borderId="0" applyNumberFormat="0" applyBorder="0" applyAlignment="0" applyProtection="0"/>
    <xf numFmtId="0" fontId="129" fillId="4" borderId="0" applyNumberFormat="0" applyBorder="0" applyAlignment="0" applyProtection="0"/>
    <xf numFmtId="0" fontId="129" fillId="5" borderId="0" applyNumberFormat="0" applyBorder="0" applyAlignment="0" applyProtection="0"/>
    <xf numFmtId="0" fontId="129" fillId="6" borderId="0" applyNumberFormat="0" applyBorder="0" applyAlignment="0" applyProtection="0"/>
    <xf numFmtId="0" fontId="129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8" borderId="0" applyNumberFormat="0" applyBorder="0" applyAlignment="0" applyProtection="0"/>
    <xf numFmtId="0" fontId="129" fillId="11" borderId="0" applyNumberFormat="0" applyBorder="0" applyAlignment="0" applyProtection="0"/>
    <xf numFmtId="0" fontId="129" fillId="8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8" borderId="0" applyNumberFormat="0" applyBorder="0" applyAlignment="0" applyProtection="0"/>
    <xf numFmtId="0" fontId="1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1" borderId="5" applyNumberFormat="0" applyAlignment="0" applyProtection="0"/>
    <xf numFmtId="0" fontId="10" fillId="7" borderId="1" applyNumberFormat="0" applyAlignment="0" applyProtection="0"/>
    <xf numFmtId="0" fontId="4" fillId="21" borderId="5" applyNumberFormat="0" applyAlignment="0" applyProtection="0"/>
    <xf numFmtId="0" fontId="11" fillId="0" borderId="6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9" fillId="23" borderId="7" applyNumberFormat="0" applyAlignment="0" applyProtection="0"/>
    <xf numFmtId="0" fontId="13" fillId="20" borderId="8" applyNumberFormat="0" applyAlignment="0" applyProtection="0"/>
    <xf numFmtId="0" fontId="129" fillId="23" borderId="7" applyNumberFormat="0" applyAlignment="0" applyProtection="0"/>
    <xf numFmtId="0" fontId="11" fillId="0" borderId="6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0" fillId="7" borderId="1" applyNumberFormat="0" applyAlignment="0" applyProtection="0"/>
    <xf numFmtId="0" fontId="3" fillId="20" borderId="1" applyNumberFormat="0" applyAlignment="0" applyProtection="0"/>
    <xf numFmtId="0" fontId="13" fillId="20" borderId="8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</cellStyleXfs>
  <cellXfs count="494">
    <xf numFmtId="0" fontId="0" fillId="0" borderId="0" xfId="0"/>
    <xf numFmtId="0" fontId="17" fillId="0" borderId="0" xfId="0" applyFont="1"/>
    <xf numFmtId="0" fontId="19" fillId="0" borderId="0" xfId="0" applyFont="1"/>
    <xf numFmtId="3" fontId="19" fillId="24" borderId="0" xfId="0" applyNumberFormat="1" applyFont="1" applyFill="1" applyAlignment="1">
      <alignment horizontal="left"/>
    </xf>
    <xf numFmtId="0" fontId="21" fillId="24" borderId="0" xfId="52" applyNumberFormat="1" applyFont="1" applyFill="1" applyBorder="1" applyAlignment="1" applyProtection="1"/>
    <xf numFmtId="0" fontId="19" fillId="0" borderId="0" xfId="0" applyFont="1" applyAlignment="1">
      <alignment vertical="top" wrapText="1"/>
    </xf>
    <xf numFmtId="0" fontId="34" fillId="0" borderId="0" xfId="0" applyFont="1"/>
    <xf numFmtId="0" fontId="0" fillId="0" borderId="0" xfId="0" applyFont="1" applyAlignment="1">
      <alignment horizontal="right"/>
    </xf>
    <xf numFmtId="0" fontId="43" fillId="0" borderId="0" xfId="0" applyFont="1"/>
    <xf numFmtId="0" fontId="19" fillId="0" borderId="0" xfId="0" applyFont="1" applyFill="1" applyBorder="1" applyAlignment="1">
      <alignment horizontal="left"/>
    </xf>
    <xf numFmtId="0" fontId="52" fillId="0" borderId="0" xfId="0" applyFont="1" applyBorder="1"/>
    <xf numFmtId="0" fontId="52" fillId="0" borderId="0" xfId="0" applyFont="1" applyFill="1" applyBorder="1" applyAlignment="1">
      <alignment horizontal="left"/>
    </xf>
    <xf numFmtId="0" fontId="52" fillId="0" borderId="0" xfId="0" applyFont="1" applyFill="1"/>
    <xf numFmtId="0" fontId="58" fillId="0" borderId="0" xfId="0" applyFont="1" applyBorder="1"/>
    <xf numFmtId="0" fontId="59" fillId="0" borderId="0" xfId="0" applyFont="1" applyBorder="1"/>
    <xf numFmtId="0" fontId="17" fillId="0" borderId="0" xfId="0" applyFont="1" applyFill="1"/>
    <xf numFmtId="0" fontId="78" fillId="0" borderId="0" xfId="0" applyFont="1"/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3" fontId="93" fillId="0" borderId="0" xfId="0" applyNumberFormat="1" applyFont="1" applyFill="1" applyBorder="1" applyAlignment="1">
      <alignment horizontal="center" vertical="center"/>
    </xf>
    <xf numFmtId="167" fontId="41" fillId="0" borderId="0" xfId="0" applyNumberFormat="1" applyFont="1" applyFill="1" applyBorder="1"/>
    <xf numFmtId="171" fontId="31" fillId="0" borderId="0" xfId="0" applyNumberFormat="1" applyFont="1" applyFill="1" applyBorder="1" applyAlignment="1"/>
    <xf numFmtId="0" fontId="98" fillId="0" borderId="0" xfId="0" applyFont="1" applyFill="1"/>
    <xf numFmtId="0" fontId="62" fillId="0" borderId="0" xfId="0" applyFont="1"/>
    <xf numFmtId="0" fontId="0" fillId="0" borderId="13" xfId="0" applyBorder="1"/>
    <xf numFmtId="0" fontId="0" fillId="0" borderId="14" xfId="0" applyBorder="1"/>
    <xf numFmtId="0" fontId="99" fillId="0" borderId="0" xfId="0" applyFont="1"/>
    <xf numFmtId="0" fontId="100" fillId="0" borderId="0" xfId="0" applyFont="1" applyAlignment="1">
      <alignment horizontal="right"/>
    </xf>
    <xf numFmtId="0" fontId="102" fillId="0" borderId="0" xfId="0" applyFont="1"/>
    <xf numFmtId="0" fontId="103" fillId="0" borderId="0" xfId="0" applyFont="1" applyAlignment="1">
      <alignment horizontal="right"/>
    </xf>
    <xf numFmtId="0" fontId="104" fillId="0" borderId="0" xfId="0" applyFont="1"/>
    <xf numFmtId="0" fontId="105" fillId="0" borderId="0" xfId="0" applyFont="1"/>
    <xf numFmtId="0" fontId="105" fillId="0" borderId="15" xfId="0" applyFont="1" applyBorder="1"/>
    <xf numFmtId="0" fontId="43" fillId="0" borderId="15" xfId="0" applyFont="1" applyBorder="1"/>
    <xf numFmtId="3" fontId="106" fillId="22" borderId="0" xfId="0" applyNumberFormat="1" applyFont="1" applyFill="1" applyAlignment="1">
      <alignment horizontal="left"/>
    </xf>
    <xf numFmtId="0" fontId="106" fillId="22" borderId="0" xfId="0" applyFont="1" applyFill="1"/>
    <xf numFmtId="0" fontId="105" fillId="0" borderId="0" xfId="0" applyFont="1" applyAlignment="1">
      <alignment horizontal="right"/>
    </xf>
    <xf numFmtId="49" fontId="106" fillId="22" borderId="0" xfId="0" applyNumberFormat="1" applyFont="1" applyFill="1" applyAlignment="1">
      <alignment horizontal="left"/>
    </xf>
    <xf numFmtId="0" fontId="107" fillId="0" borderId="0" xfId="0" applyFont="1"/>
    <xf numFmtId="0" fontId="43" fillId="0" borderId="13" xfId="0" applyFont="1" applyBorder="1"/>
    <xf numFmtId="0" fontId="43" fillId="0" borderId="14" xfId="0" applyFont="1" applyBorder="1"/>
    <xf numFmtId="172" fontId="102" fillId="22" borderId="0" xfId="0" applyNumberFormat="1" applyFont="1" applyFill="1" applyAlignment="1"/>
    <xf numFmtId="0" fontId="107" fillId="0" borderId="0" xfId="0" applyFont="1" applyAlignment="1">
      <alignment horizontal="right"/>
    </xf>
    <xf numFmtId="0" fontId="107" fillId="22" borderId="0" xfId="0" applyFont="1" applyFill="1"/>
    <xf numFmtId="2" fontId="43" fillId="0" borderId="13" xfId="0" applyNumberFormat="1" applyFont="1" applyBorder="1"/>
    <xf numFmtId="2" fontId="43" fillId="0" borderId="14" xfId="0" applyNumberFormat="1" applyFont="1" applyBorder="1"/>
    <xf numFmtId="172" fontId="102" fillId="2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108" fillId="0" borderId="0" xfId="0" applyFont="1"/>
    <xf numFmtId="3" fontId="110" fillId="0" borderId="0" xfId="0" applyNumberFormat="1" applyFont="1" applyAlignment="1" applyProtection="1">
      <alignment horizontal="left"/>
      <protection locked="0"/>
    </xf>
    <xf numFmtId="0" fontId="111" fillId="0" borderId="0" xfId="0" applyFont="1" applyAlignment="1" applyProtection="1">
      <alignment horizontal="left"/>
      <protection locked="0"/>
    </xf>
    <xf numFmtId="0" fontId="111" fillId="0" borderId="0" xfId="0" applyFont="1" applyAlignment="1" applyProtection="1">
      <alignment horizontal="center"/>
      <protection locked="0"/>
    </xf>
    <xf numFmtId="0" fontId="112" fillId="0" borderId="0" xfId="0" applyFont="1" applyAlignment="1" applyProtection="1">
      <alignment horizontal="left"/>
      <protection locked="0"/>
    </xf>
    <xf numFmtId="0" fontId="11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14" fillId="0" borderId="0" xfId="0" applyNumberFormat="1" applyFont="1" applyAlignment="1">
      <alignment horizontal="left"/>
    </xf>
    <xf numFmtId="0" fontId="0" fillId="0" borderId="0" xfId="0" applyNumberFormat="1"/>
    <xf numFmtId="0" fontId="0" fillId="0" borderId="0" xfId="0" applyBorder="1"/>
    <xf numFmtId="0" fontId="115" fillId="0" borderId="0" xfId="0" applyFont="1" applyBorder="1"/>
    <xf numFmtId="49" fontId="115" fillId="0" borderId="0" xfId="0" applyNumberFormat="1" applyFont="1" applyBorder="1"/>
    <xf numFmtId="0" fontId="115" fillId="0" borderId="0" xfId="0" applyFont="1" applyBorder="1" applyAlignment="1">
      <alignment horizontal="center"/>
    </xf>
    <xf numFmtId="0" fontId="115" fillId="0" borderId="0" xfId="0" applyNumberFormat="1" applyFont="1" applyBorder="1"/>
    <xf numFmtId="0" fontId="81" fillId="0" borderId="0" xfId="0" applyFont="1" applyBorder="1"/>
    <xf numFmtId="0" fontId="101" fillId="0" borderId="0" xfId="0" applyFont="1" applyBorder="1" applyAlignment="1">
      <alignment horizontal="center"/>
    </xf>
    <xf numFmtId="0" fontId="116" fillId="0" borderId="0" xfId="0" applyNumberFormat="1" applyFont="1" applyBorder="1" applyAlignment="1">
      <alignment horizontal="left"/>
    </xf>
    <xf numFmtId="0" fontId="0" fillId="0" borderId="16" xfId="0" applyFont="1" applyBorder="1"/>
    <xf numFmtId="49" fontId="0" fillId="0" borderId="16" xfId="0" applyNumberFormat="1" applyBorder="1"/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/>
    <xf numFmtId="0" fontId="0" fillId="0" borderId="18" xfId="0" applyFont="1" applyFill="1" applyBorder="1"/>
    <xf numFmtId="0" fontId="0" fillId="0" borderId="19" xfId="0" applyFont="1" applyFill="1" applyBorder="1"/>
    <xf numFmtId="173" fontId="0" fillId="0" borderId="20" xfId="0" applyNumberFormat="1" applyFill="1" applyBorder="1" applyAlignment="1">
      <alignment horizontal="left"/>
    </xf>
    <xf numFmtId="0" fontId="0" fillId="0" borderId="21" xfId="0" applyFill="1" applyBorder="1"/>
    <xf numFmtId="0" fontId="0" fillId="0" borderId="0" xfId="0" applyFill="1" applyBorder="1"/>
    <xf numFmtId="0" fontId="0" fillId="0" borderId="22" xfId="0" applyFill="1" applyBorder="1"/>
    <xf numFmtId="0" fontId="0" fillId="0" borderId="23" xfId="0" applyFont="1" applyFill="1" applyBorder="1"/>
    <xf numFmtId="0" fontId="0" fillId="0" borderId="24" xfId="0" applyFont="1" applyFill="1" applyBorder="1"/>
    <xf numFmtId="0" fontId="0" fillId="0" borderId="25" xfId="0" applyFill="1" applyBorder="1"/>
    <xf numFmtId="0" fontId="0" fillId="20" borderId="26" xfId="0" applyFill="1" applyBorder="1" applyAlignment="1">
      <alignment horizontal="left"/>
    </xf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0" xfId="0" applyFill="1" applyBorder="1" applyAlignment="1">
      <alignment horizontal="center"/>
    </xf>
    <xf numFmtId="0" fontId="11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17" fillId="0" borderId="0" xfId="0" applyFont="1" applyBorder="1" applyAlignment="1">
      <alignment horizontal="left"/>
    </xf>
    <xf numFmtId="0" fontId="0" fillId="0" borderId="30" xfId="0" applyBorder="1" applyAlignment="1">
      <alignment horizontal="center"/>
    </xf>
    <xf numFmtId="3" fontId="0" fillId="0" borderId="0" xfId="0" applyNumberFormat="1" applyFont="1"/>
    <xf numFmtId="3" fontId="11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Fill="1" applyBorder="1"/>
    <xf numFmtId="173" fontId="0" fillId="0" borderId="0" xfId="0" applyNumberFormat="1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119" fillId="0" borderId="0" xfId="0" applyFont="1"/>
    <xf numFmtId="0" fontId="120" fillId="0" borderId="0" xfId="0" applyFont="1"/>
    <xf numFmtId="0" fontId="121" fillId="0" borderId="0" xfId="0" applyFont="1" applyAlignment="1">
      <alignment horizontal="center"/>
    </xf>
    <xf numFmtId="0" fontId="116" fillId="0" borderId="0" xfId="0" applyNumberFormat="1" applyFont="1" applyAlignment="1">
      <alignment horizontal="left"/>
    </xf>
    <xf numFmtId="3" fontId="112" fillId="0" borderId="0" xfId="0" applyNumberFormat="1" applyFont="1" applyAlignment="1" applyProtection="1">
      <alignment horizontal="left"/>
      <protection locked="0"/>
    </xf>
    <xf numFmtId="0" fontId="78" fillId="0" borderId="0" xfId="0" applyNumberFormat="1" applyFont="1"/>
    <xf numFmtId="49" fontId="78" fillId="0" borderId="0" xfId="0" applyNumberFormat="1" applyFont="1"/>
    <xf numFmtId="0" fontId="122" fillId="0" borderId="0" xfId="0" applyFont="1"/>
    <xf numFmtId="0" fontId="117" fillId="0" borderId="0" xfId="0" applyFont="1" applyAlignment="1">
      <alignment horizontal="right"/>
    </xf>
    <xf numFmtId="0" fontId="11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/>
    <xf numFmtId="0" fontId="123" fillId="0" borderId="0" xfId="0" applyFont="1" applyBorder="1" applyAlignment="1">
      <alignment horizontal="justify" wrapText="1"/>
    </xf>
    <xf numFmtId="0" fontId="0" fillId="0" borderId="31" xfId="0" applyFont="1" applyBorder="1"/>
    <xf numFmtId="0" fontId="0" fillId="0" borderId="32" xfId="0" applyBorder="1"/>
    <xf numFmtId="0" fontId="0" fillId="0" borderId="33" xfId="0" applyBorder="1"/>
    <xf numFmtId="0" fontId="117" fillId="0" borderId="0" xfId="0" applyFont="1"/>
    <xf numFmtId="0" fontId="116" fillId="0" borderId="0" xfId="0" applyNumberFormat="1" applyFont="1" applyAlignment="1">
      <alignment horizontal="right"/>
    </xf>
    <xf numFmtId="0" fontId="116" fillId="0" borderId="0" xfId="0" applyFont="1" applyAlignment="1">
      <alignment horizontal="center"/>
    </xf>
    <xf numFmtId="0" fontId="125" fillId="0" borderId="0" xfId="0" applyFont="1"/>
    <xf numFmtId="0" fontId="125" fillId="0" borderId="0" xfId="0" applyNumberFormat="1" applyFont="1"/>
    <xf numFmtId="0" fontId="117" fillId="0" borderId="0" xfId="0" applyNumberFormat="1" applyFont="1"/>
    <xf numFmtId="0" fontId="117" fillId="0" borderId="0" xfId="0" applyFont="1" applyAlignment="1">
      <alignment horizontal="center"/>
    </xf>
    <xf numFmtId="167" fontId="117" fillId="0" borderId="0" xfId="0" applyNumberFormat="1" applyFont="1" applyAlignment="1">
      <alignment horizontal="center"/>
    </xf>
    <xf numFmtId="0" fontId="117" fillId="0" borderId="17" xfId="0" applyFont="1" applyBorder="1"/>
    <xf numFmtId="165" fontId="117" fillId="0" borderId="17" xfId="0" applyNumberFormat="1" applyFont="1" applyBorder="1" applyAlignment="1">
      <alignment horizontal="center"/>
    </xf>
    <xf numFmtId="0" fontId="126" fillId="0" borderId="31" xfId="0" applyFont="1" applyBorder="1"/>
    <xf numFmtId="0" fontId="126" fillId="0" borderId="32" xfId="0" applyFont="1" applyBorder="1"/>
    <xf numFmtId="167" fontId="126" fillId="0" borderId="33" xfId="0" applyNumberFormat="1" applyFont="1" applyBorder="1"/>
    <xf numFmtId="167" fontId="117" fillId="0" borderId="0" xfId="0" applyNumberFormat="1" applyFont="1"/>
    <xf numFmtId="0" fontId="117" fillId="0" borderId="34" xfId="0" applyFont="1" applyBorder="1"/>
    <xf numFmtId="0" fontId="117" fillId="0" borderId="35" xfId="0" applyFont="1" applyBorder="1"/>
    <xf numFmtId="0" fontId="117" fillId="0" borderId="36" xfId="0" applyFont="1" applyBorder="1"/>
    <xf numFmtId="0" fontId="117" fillId="0" borderId="37" xfId="0" applyFont="1" applyBorder="1"/>
    <xf numFmtId="0" fontId="117" fillId="0" borderId="38" xfId="0" applyFont="1" applyBorder="1"/>
    <xf numFmtId="165" fontId="117" fillId="0" borderId="0" xfId="0" applyNumberFormat="1" applyFont="1" applyAlignment="1">
      <alignment horizontal="right"/>
    </xf>
    <xf numFmtId="0" fontId="117" fillId="0" borderId="39" xfId="0" applyFont="1" applyBorder="1"/>
    <xf numFmtId="0" fontId="117" fillId="0" borderId="40" xfId="0" applyFont="1" applyBorder="1"/>
    <xf numFmtId="0" fontId="117" fillId="0" borderId="41" xfId="0" applyFont="1" applyBorder="1"/>
    <xf numFmtId="0" fontId="127" fillId="0" borderId="0" xfId="0" applyFont="1"/>
    <xf numFmtId="0" fontId="124" fillId="0" borderId="0" xfId="0" applyFont="1" applyAlignment="1">
      <alignment horizontal="center"/>
    </xf>
    <xf numFmtId="0" fontId="117" fillId="0" borderId="34" xfId="0" applyFont="1" applyBorder="1" applyAlignment="1">
      <alignment horizontal="center"/>
    </xf>
    <xf numFmtId="0" fontId="117" fillId="0" borderId="35" xfId="0" applyFont="1" applyBorder="1" applyAlignment="1">
      <alignment horizontal="center"/>
    </xf>
    <xf numFmtId="0" fontId="128" fillId="0" borderId="0" xfId="0" applyFont="1" applyAlignment="1" applyProtection="1">
      <alignment horizontal="left"/>
      <protection locked="0"/>
    </xf>
    <xf numFmtId="0" fontId="127" fillId="0" borderId="0" xfId="0" applyFont="1" applyAlignment="1" applyProtection="1">
      <alignment horizontal="left"/>
      <protection locked="0"/>
    </xf>
    <xf numFmtId="0" fontId="127" fillId="0" borderId="0" xfId="0" applyFont="1" applyAlignment="1" applyProtection="1">
      <alignment horizontal="center"/>
      <protection locked="0"/>
    </xf>
    <xf numFmtId="49" fontId="117" fillId="0" borderId="40" xfId="0" applyNumberFormat="1" applyFont="1" applyBorder="1"/>
    <xf numFmtId="0" fontId="127" fillId="0" borderId="40" xfId="0" applyFont="1" applyBorder="1" applyAlignment="1" applyProtection="1">
      <alignment horizontal="left"/>
      <protection locked="0"/>
    </xf>
    <xf numFmtId="49" fontId="117" fillId="0" borderId="0" xfId="0" applyNumberFormat="1" applyFont="1" applyAlignment="1">
      <alignment horizontal="center"/>
    </xf>
    <xf numFmtId="49" fontId="117" fillId="0" borderId="0" xfId="0" applyNumberFormat="1" applyFont="1"/>
    <xf numFmtId="164" fontId="130" fillId="26" borderId="0" xfId="0" applyNumberFormat="1" applyFont="1" applyFill="1" applyAlignment="1" applyProtection="1">
      <alignment horizontal="center" vertical="center" wrapText="1"/>
      <protection locked="0"/>
    </xf>
    <xf numFmtId="3" fontId="126" fillId="0" borderId="0" xfId="0" applyNumberFormat="1" applyFont="1"/>
    <xf numFmtId="3" fontId="117" fillId="0" borderId="0" xfId="0" applyNumberFormat="1" applyFont="1"/>
    <xf numFmtId="0" fontId="109" fillId="0" borderId="0" xfId="0" applyFont="1"/>
    <xf numFmtId="0" fontId="0" fillId="0" borderId="0" xfId="0" applyAlignment="1">
      <alignment horizontal="right"/>
    </xf>
    <xf numFmtId="0" fontId="123" fillId="0" borderId="0" xfId="0" applyFont="1" applyBorder="1" applyAlignment="1">
      <alignment horizontal="center" wrapText="1"/>
    </xf>
    <xf numFmtId="3" fontId="0" fillId="0" borderId="42" xfId="0" applyNumberForma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01" fillId="25" borderId="0" xfId="0" applyFont="1" applyFill="1" applyAlignment="1">
      <alignment horizontal="left"/>
    </xf>
    <xf numFmtId="168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7" fontId="18" fillId="0" borderId="0" xfId="0" applyNumberFormat="1" applyFont="1" applyAlignment="1">
      <alignment horizontal="right" vertical="center"/>
    </xf>
    <xf numFmtId="168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5" fillId="27" borderId="0" xfId="0" applyFont="1" applyFill="1" applyAlignment="1">
      <alignment vertical="center"/>
    </xf>
    <xf numFmtId="0" fontId="25" fillId="28" borderId="0" xfId="0" applyFont="1" applyFill="1" applyAlignment="1">
      <alignment vertical="center"/>
    </xf>
    <xf numFmtId="0" fontId="68" fillId="28" borderId="0" xfId="0" applyFont="1" applyFill="1" applyAlignment="1">
      <alignment vertical="center"/>
    </xf>
    <xf numFmtId="0" fontId="25" fillId="29" borderId="0" xfId="0" applyFont="1" applyFill="1" applyAlignment="1">
      <alignment vertical="center"/>
    </xf>
    <xf numFmtId="0" fontId="68" fillId="29" borderId="0" xfId="0" applyFont="1" applyFill="1" applyAlignment="1">
      <alignment vertical="center"/>
    </xf>
    <xf numFmtId="0" fontId="64" fillId="0" borderId="0" xfId="0" applyFont="1" applyAlignment="1">
      <alignment horizontal="right" vertical="center"/>
    </xf>
    <xf numFmtId="168" fontId="64" fillId="0" borderId="0" xfId="0" applyNumberFormat="1" applyFont="1" applyAlignment="1">
      <alignment horizontal="right" vertical="center"/>
    </xf>
    <xf numFmtId="0" fontId="137" fillId="0" borderId="0" xfId="0" applyFont="1" applyAlignment="1">
      <alignment horizontal="right" vertical="center"/>
    </xf>
    <xf numFmtId="49" fontId="137" fillId="0" borderId="0" xfId="0" applyNumberFormat="1" applyFont="1" applyAlignment="1">
      <alignment horizontal="right" vertical="center"/>
    </xf>
    <xf numFmtId="49" fontId="138" fillId="0" borderId="0" xfId="0" applyNumberFormat="1" applyFont="1" applyAlignment="1">
      <alignment horizontal="right" vertical="center"/>
    </xf>
    <xf numFmtId="0" fontId="138" fillId="0" borderId="0" xfId="0" applyFont="1" applyAlignment="1">
      <alignment horizontal="right" vertical="center"/>
    </xf>
    <xf numFmtId="0" fontId="60" fillId="27" borderId="0" xfId="0" applyFont="1" applyFill="1" applyAlignment="1">
      <alignment vertical="center"/>
    </xf>
    <xf numFmtId="0" fontId="17" fillId="30" borderId="0" xfId="0" applyFont="1" applyFill="1" applyAlignment="1">
      <alignment vertical="center"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1" fillId="27" borderId="0" xfId="0" applyFont="1" applyFill="1" applyAlignment="1">
      <alignment vertical="center"/>
    </xf>
    <xf numFmtId="167" fontId="25" fillId="0" borderId="0" xfId="0" applyNumberFormat="1" applyFont="1" applyFill="1" applyAlignment="1">
      <alignment vertical="center"/>
    </xf>
    <xf numFmtId="167" fontId="61" fillId="31" borderId="0" xfId="0" applyNumberFormat="1" applyFont="1" applyFill="1" applyAlignment="1">
      <alignment vertical="center"/>
    </xf>
    <xf numFmtId="168" fontId="62" fillId="0" borderId="0" xfId="0" applyNumberFormat="1" applyFont="1" applyAlignment="1">
      <alignment vertical="center"/>
    </xf>
    <xf numFmtId="167" fontId="17" fillId="0" borderId="0" xfId="0" applyNumberFormat="1" applyFont="1" applyAlignment="1">
      <alignment vertical="center"/>
    </xf>
    <xf numFmtId="168" fontId="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8" fillId="27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167" fontId="132" fillId="30" borderId="0" xfId="0" applyNumberFormat="1" applyFont="1" applyFill="1" applyAlignment="1">
      <alignment vertical="center"/>
    </xf>
    <xf numFmtId="167" fontId="61" fillId="0" borderId="0" xfId="0" applyNumberFormat="1" applyFont="1" applyAlignment="1">
      <alignment vertical="center"/>
    </xf>
    <xf numFmtId="167" fontId="17" fillId="0" borderId="0" xfId="0" applyNumberFormat="1" applyFont="1" applyFill="1" applyAlignment="1">
      <alignment vertical="center"/>
    </xf>
    <xf numFmtId="168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7" fontId="139" fillId="0" borderId="0" xfId="0" applyNumberFormat="1" applyFont="1" applyFill="1" applyAlignment="1">
      <alignment vertical="center"/>
    </xf>
    <xf numFmtId="168" fontId="139" fillId="0" borderId="0" xfId="0" applyNumberFormat="1" applyFont="1" applyFill="1" applyAlignment="1">
      <alignment vertical="center"/>
    </xf>
    <xf numFmtId="0" fontId="61" fillId="0" borderId="0" xfId="0" applyFont="1" applyAlignment="1">
      <alignment vertical="center"/>
    </xf>
    <xf numFmtId="167" fontId="139" fillId="0" borderId="0" xfId="0" applyNumberFormat="1" applyFont="1" applyAlignment="1">
      <alignment vertical="center"/>
    </xf>
    <xf numFmtId="168" fontId="139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167" fontId="63" fillId="0" borderId="0" xfId="0" applyNumberFormat="1" applyFont="1" applyAlignment="1">
      <alignment vertical="center"/>
    </xf>
    <xf numFmtId="168" fontId="63" fillId="0" borderId="0" xfId="0" applyNumberFormat="1" applyFont="1" applyAlignment="1">
      <alignment vertical="center"/>
    </xf>
    <xf numFmtId="168" fontId="41" fillId="0" borderId="0" xfId="0" applyNumberFormat="1" applyFont="1" applyAlignment="1">
      <alignment horizontal="right" vertical="center"/>
    </xf>
    <xf numFmtId="0" fontId="60" fillId="32" borderId="0" xfId="0" applyFont="1" applyFill="1" applyAlignment="1">
      <alignment vertical="center"/>
    </xf>
    <xf numFmtId="0" fontId="17" fillId="26" borderId="0" xfId="0" applyFont="1" applyFill="1" applyAlignment="1">
      <alignment vertical="center"/>
    </xf>
    <xf numFmtId="0" fontId="61" fillId="32" borderId="0" xfId="0" applyFont="1" applyFill="1" applyAlignment="1">
      <alignment vertical="center"/>
    </xf>
    <xf numFmtId="0" fontId="34" fillId="32" borderId="0" xfId="0" applyFont="1" applyFill="1" applyAlignment="1">
      <alignment vertical="center"/>
    </xf>
    <xf numFmtId="2" fontId="17" fillId="32" borderId="0" xfId="0" applyNumberFormat="1" applyFont="1" applyFill="1" applyAlignment="1">
      <alignment vertical="center"/>
    </xf>
    <xf numFmtId="168" fontId="17" fillId="32" borderId="0" xfId="0" applyNumberFormat="1" applyFont="1" applyFill="1" applyAlignment="1">
      <alignment vertical="center"/>
    </xf>
    <xf numFmtId="0" fontId="61" fillId="28" borderId="0" xfId="0" applyFont="1" applyFill="1" applyAlignment="1">
      <alignment vertical="center"/>
    </xf>
    <xf numFmtId="167" fontId="68" fillId="33" borderId="0" xfId="0" applyNumberFormat="1" applyFont="1" applyFill="1" applyAlignment="1">
      <alignment vertical="center"/>
    </xf>
    <xf numFmtId="2" fontId="17" fillId="0" borderId="0" xfId="0" applyNumberFormat="1" applyFont="1" applyAlignment="1">
      <alignment vertical="center"/>
    </xf>
    <xf numFmtId="0" fontId="61" fillId="26" borderId="0" xfId="0" applyFont="1" applyFill="1" applyAlignment="1">
      <alignment vertical="center"/>
    </xf>
    <xf numFmtId="167" fontId="132" fillId="26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2" fontId="63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2" fontId="61" fillId="0" borderId="0" xfId="0" applyNumberFormat="1" applyFont="1" applyAlignment="1">
      <alignment vertical="center"/>
    </xf>
    <xf numFmtId="0" fontId="60" fillId="34" borderId="0" xfId="0" applyFont="1" applyFill="1" applyAlignment="1">
      <alignment vertical="center"/>
    </xf>
    <xf numFmtId="0" fontId="6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34" fillId="34" borderId="0" xfId="0" applyFont="1" applyFill="1" applyAlignment="1">
      <alignment vertical="center"/>
    </xf>
    <xf numFmtId="2" fontId="17" fillId="34" borderId="0" xfId="0" applyNumberFormat="1" applyFont="1" applyFill="1" applyAlignment="1">
      <alignment vertical="center"/>
    </xf>
    <xf numFmtId="168" fontId="17" fillId="34" borderId="0" xfId="0" applyNumberFormat="1" applyFont="1" applyFill="1" applyAlignment="1">
      <alignment vertical="center"/>
    </xf>
    <xf numFmtId="0" fontId="61" fillId="29" borderId="0" xfId="0" applyFont="1" applyFill="1" applyAlignment="1">
      <alignment vertical="center"/>
    </xf>
    <xf numFmtId="167" fontId="68" fillId="36" borderId="0" xfId="0" applyNumberFormat="1" applyFont="1" applyFill="1" applyAlignment="1">
      <alignment vertical="center"/>
    </xf>
    <xf numFmtId="167" fontId="132" fillId="35" borderId="0" xfId="0" applyNumberFormat="1" applyFont="1" applyFill="1" applyAlignment="1">
      <alignment vertical="center"/>
    </xf>
    <xf numFmtId="49" fontId="140" fillId="0" borderId="0" xfId="0" applyNumberFormat="1" applyFont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14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167" fontId="71" fillId="0" borderId="0" xfId="0" applyNumberFormat="1" applyFont="1" applyAlignment="1">
      <alignment vertical="center"/>
    </xf>
    <xf numFmtId="168" fontId="71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168" fontId="73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167" fontId="78" fillId="0" borderId="0" xfId="0" applyNumberFormat="1" applyFont="1" applyAlignment="1">
      <alignment vertical="center"/>
    </xf>
    <xf numFmtId="168" fontId="80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9" fontId="70" fillId="0" borderId="0" xfId="0" applyNumberFormat="1" applyFont="1" applyBorder="1" applyAlignment="1">
      <alignment vertical="center"/>
    </xf>
    <xf numFmtId="10" fontId="70" fillId="0" borderId="0" xfId="0" applyNumberFormat="1" applyFont="1" applyBorder="1" applyAlignment="1">
      <alignment vertical="center"/>
    </xf>
    <xf numFmtId="167" fontId="73" fillId="0" borderId="0" xfId="0" applyNumberFormat="1" applyFont="1" applyAlignment="1">
      <alignment vertical="center"/>
    </xf>
    <xf numFmtId="2" fontId="71" fillId="0" borderId="0" xfId="0" applyNumberFormat="1" applyFont="1" applyAlignment="1">
      <alignment vertical="center"/>
    </xf>
    <xf numFmtId="0" fontId="71" fillId="37" borderId="0" xfId="0" applyFont="1" applyFill="1" applyAlignment="1">
      <alignment vertical="center"/>
    </xf>
    <xf numFmtId="0" fontId="70" fillId="37" borderId="0" xfId="0" applyFont="1" applyFill="1" applyBorder="1" applyAlignment="1">
      <alignment vertical="center"/>
    </xf>
    <xf numFmtId="0" fontId="70" fillId="37" borderId="0" xfId="0" applyFont="1" applyFill="1" applyBorder="1" applyAlignment="1">
      <alignment horizontal="left" vertical="center"/>
    </xf>
    <xf numFmtId="10" fontId="70" fillId="37" borderId="0" xfId="0" applyNumberFormat="1" applyFont="1" applyFill="1" applyBorder="1" applyAlignment="1">
      <alignment vertical="center"/>
    </xf>
    <xf numFmtId="167" fontId="70" fillId="37" borderId="0" xfId="0" applyNumberFormat="1" applyFont="1" applyFill="1" applyBorder="1" applyAlignment="1">
      <alignment vertical="center"/>
    </xf>
    <xf numFmtId="168" fontId="73" fillId="37" borderId="0" xfId="0" applyNumberFormat="1" applyFont="1" applyFill="1" applyAlignment="1">
      <alignment vertical="center"/>
    </xf>
    <xf numFmtId="2" fontId="72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Alignment="1">
      <alignment vertical="center"/>
    </xf>
    <xf numFmtId="168" fontId="84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2" fontId="87" fillId="0" borderId="0" xfId="52" applyNumberFormat="1" applyFont="1" applyFill="1" applyBorder="1" applyAlignment="1" applyProtection="1">
      <alignment horizontal="left" vertical="center"/>
      <protection locked="0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7" fontId="93" fillId="22" borderId="29" xfId="0" applyNumberFormat="1" applyFont="1" applyFill="1" applyBorder="1" applyAlignment="1">
      <alignment vertical="center"/>
    </xf>
    <xf numFmtId="167" fontId="93" fillId="0" borderId="29" xfId="0" applyNumberFormat="1" applyFont="1" applyBorder="1" applyAlignment="1">
      <alignment vertical="center"/>
    </xf>
    <xf numFmtId="169" fontId="93" fillId="0" borderId="29" xfId="0" applyNumberFormat="1" applyFont="1" applyBorder="1" applyAlignment="1">
      <alignment vertical="center"/>
    </xf>
    <xf numFmtId="167" fontId="94" fillId="0" borderId="29" xfId="0" applyNumberFormat="1" applyFont="1" applyBorder="1" applyAlignment="1" applyProtection="1">
      <alignment vertical="center"/>
      <protection locked="0"/>
    </xf>
    <xf numFmtId="0" fontId="93" fillId="22" borderId="29" xfId="0" applyNumberFormat="1" applyFont="1" applyFill="1" applyBorder="1" applyAlignment="1">
      <alignment horizontal="center" vertical="center"/>
    </xf>
    <xf numFmtId="3" fontId="93" fillId="22" borderId="29" xfId="0" applyNumberFormat="1" applyFont="1" applyFill="1" applyBorder="1" applyAlignment="1">
      <alignment horizontal="center" vertical="center"/>
    </xf>
    <xf numFmtId="0" fontId="93" fillId="22" borderId="29" xfId="0" applyFont="1" applyFill="1" applyBorder="1" applyAlignment="1">
      <alignment horizontal="center" vertical="center"/>
    </xf>
    <xf numFmtId="170" fontId="93" fillId="0" borderId="29" xfId="0" applyNumberFormat="1" applyFont="1" applyBorder="1" applyAlignment="1">
      <alignment vertical="center"/>
    </xf>
    <xf numFmtId="3" fontId="93" fillId="7" borderId="29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169" fontId="93" fillId="0" borderId="0" xfId="0" applyNumberFormat="1" applyFont="1" applyAlignment="1">
      <alignment horizontal="center" vertical="center" wrapText="1"/>
    </xf>
    <xf numFmtId="0" fontId="93" fillId="0" borderId="0" xfId="0" applyFont="1" applyAlignment="1">
      <alignment vertical="center" wrapText="1"/>
    </xf>
    <xf numFmtId="0" fontId="93" fillId="0" borderId="0" xfId="0" applyFont="1" applyAlignment="1">
      <alignment vertical="center"/>
    </xf>
    <xf numFmtId="167" fontId="19" fillId="0" borderId="29" xfId="0" applyNumberFormat="1" applyFont="1" applyBorder="1" applyAlignment="1">
      <alignment vertical="center"/>
    </xf>
    <xf numFmtId="3" fontId="93" fillId="4" borderId="29" xfId="0" applyNumberFormat="1" applyFont="1" applyFill="1" applyBorder="1" applyAlignment="1">
      <alignment horizontal="center" vertical="center"/>
    </xf>
    <xf numFmtId="3" fontId="93" fillId="17" borderId="29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170" fontId="93" fillId="0" borderId="0" xfId="0" applyNumberFormat="1" applyFont="1" applyFill="1" applyBorder="1" applyAlignment="1">
      <alignment vertical="center"/>
    </xf>
    <xf numFmtId="169" fontId="93" fillId="0" borderId="0" xfId="0" applyNumberFormat="1" applyFont="1" applyFill="1" applyBorder="1" applyAlignment="1">
      <alignment vertical="center"/>
    </xf>
    <xf numFmtId="167" fontId="93" fillId="0" borderId="0" xfId="0" applyNumberFormat="1" applyFont="1" applyFill="1" applyBorder="1" applyAlignment="1">
      <alignment vertical="center"/>
    </xf>
    <xf numFmtId="167" fontId="94" fillId="0" borderId="0" xfId="0" applyNumberFormat="1" applyFont="1" applyFill="1" applyBorder="1" applyAlignment="1" applyProtection="1">
      <alignment vertical="center"/>
      <protection locked="0"/>
    </xf>
    <xf numFmtId="0" fontId="93" fillId="6" borderId="34" xfId="0" applyFont="1" applyFill="1" applyBorder="1" applyAlignment="1">
      <alignment vertical="center"/>
    </xf>
    <xf numFmtId="0" fontId="93" fillId="6" borderId="35" xfId="0" applyFont="1" applyFill="1" applyBorder="1" applyAlignment="1">
      <alignment horizontal="center" vertical="center"/>
    </xf>
    <xf numFmtId="167" fontId="93" fillId="6" borderId="35" xfId="0" applyNumberFormat="1" applyFont="1" applyFill="1" applyBorder="1" applyAlignment="1">
      <alignment vertical="center"/>
    </xf>
    <xf numFmtId="169" fontId="93" fillId="0" borderId="35" xfId="0" applyNumberFormat="1" applyFont="1" applyFill="1" applyBorder="1" applyAlignment="1">
      <alignment vertical="center"/>
    </xf>
    <xf numFmtId="167" fontId="93" fillId="0" borderId="35" xfId="0" applyNumberFormat="1" applyFont="1" applyFill="1" applyBorder="1" applyAlignment="1">
      <alignment vertical="center"/>
    </xf>
    <xf numFmtId="167" fontId="93" fillId="22" borderId="17" xfId="0" applyNumberFormat="1" applyFont="1" applyFill="1" applyBorder="1" applyAlignment="1">
      <alignment vertical="center"/>
    </xf>
    <xf numFmtId="167" fontId="94" fillId="0" borderId="35" xfId="0" applyNumberFormat="1" applyFont="1" applyFill="1" applyBorder="1" applyAlignment="1" applyProtection="1">
      <alignment vertical="center"/>
      <protection locked="0"/>
    </xf>
    <xf numFmtId="0" fontId="93" fillId="0" borderId="35" xfId="0" applyNumberFormat="1" applyFont="1" applyFill="1" applyBorder="1" applyAlignment="1">
      <alignment horizontal="center" vertical="center"/>
    </xf>
    <xf numFmtId="3" fontId="93" fillId="0" borderId="36" xfId="0" applyNumberFormat="1" applyFont="1" applyFill="1" applyBorder="1" applyAlignment="1">
      <alignment horizontal="center" vertical="center"/>
    </xf>
    <xf numFmtId="0" fontId="93" fillId="6" borderId="39" xfId="0" applyFont="1" applyFill="1" applyBorder="1" applyAlignment="1">
      <alignment horizontal="center" vertical="center"/>
    </xf>
    <xf numFmtId="0" fontId="93" fillId="6" borderId="40" xfId="0" applyFont="1" applyFill="1" applyBorder="1" applyAlignment="1">
      <alignment horizontal="center" vertical="center"/>
    </xf>
    <xf numFmtId="170" fontId="93" fillId="6" borderId="40" xfId="0" applyNumberFormat="1" applyFont="1" applyFill="1" applyBorder="1" applyAlignment="1">
      <alignment vertical="center"/>
    </xf>
    <xf numFmtId="169" fontId="93" fillId="0" borderId="40" xfId="0" applyNumberFormat="1" applyFont="1" applyFill="1" applyBorder="1" applyAlignment="1">
      <alignment vertical="center"/>
    </xf>
    <xf numFmtId="167" fontId="93" fillId="0" borderId="40" xfId="0" applyNumberFormat="1" applyFont="1" applyFill="1" applyBorder="1" applyAlignment="1">
      <alignment vertical="center"/>
    </xf>
    <xf numFmtId="170" fontId="93" fillId="0" borderId="40" xfId="0" applyNumberFormat="1" applyFont="1" applyFill="1" applyBorder="1" applyAlignment="1">
      <alignment vertical="center"/>
    </xf>
    <xf numFmtId="167" fontId="94" fillId="0" borderId="40" xfId="0" applyNumberFormat="1" applyFont="1" applyFill="1" applyBorder="1" applyAlignment="1" applyProtection="1">
      <alignment vertical="center"/>
      <protection locked="0"/>
    </xf>
    <xf numFmtId="3" fontId="93" fillId="0" borderId="40" xfId="0" applyNumberFormat="1" applyFont="1" applyFill="1" applyBorder="1" applyAlignment="1">
      <alignment horizontal="center" vertical="center"/>
    </xf>
    <xf numFmtId="3" fontId="93" fillId="0" borderId="41" xfId="0" applyNumberFormat="1" applyFont="1" applyFill="1" applyBorder="1" applyAlignment="1">
      <alignment horizontal="center" vertical="center"/>
    </xf>
    <xf numFmtId="0" fontId="93" fillId="0" borderId="31" xfId="0" applyFont="1" applyBorder="1" applyAlignment="1">
      <alignment vertical="center"/>
    </xf>
    <xf numFmtId="0" fontId="93" fillId="0" borderId="33" xfId="0" applyFont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93" fillId="0" borderId="43" xfId="0" applyFont="1" applyBorder="1" applyAlignment="1">
      <alignment vertical="center"/>
    </xf>
    <xf numFmtId="167" fontId="93" fillId="24" borderId="26" xfId="0" applyNumberFormat="1" applyFont="1" applyFill="1" applyBorder="1" applyAlignment="1">
      <alignment vertical="center"/>
    </xf>
    <xf numFmtId="3" fontId="93" fillId="22" borderId="26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167" fontId="95" fillId="0" borderId="0" xfId="0" applyNumberFormat="1" applyFont="1" applyAlignment="1">
      <alignment horizontal="center" vertical="center"/>
    </xf>
    <xf numFmtId="4" fontId="95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2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171" fontId="34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71" fontId="17" fillId="0" borderId="0" xfId="0" applyNumberFormat="1" applyFont="1" applyBorder="1" applyAlignment="1">
      <alignment vertical="center"/>
    </xf>
    <xf numFmtId="0" fontId="98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1" fontId="31" fillId="0" borderId="0" xfId="0" applyNumberFormat="1" applyFont="1" applyFill="1" applyBorder="1" applyAlignment="1">
      <alignment vertical="center"/>
    </xf>
    <xf numFmtId="0" fontId="9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3" fontId="19" fillId="24" borderId="0" xfId="0" applyNumberFormat="1" applyFont="1" applyFill="1" applyAlignment="1">
      <alignment horizontal="left" vertical="center"/>
    </xf>
    <xf numFmtId="0" fontId="21" fillId="24" borderId="0" xfId="52" applyNumberFormat="1" applyFont="1" applyFill="1" applyBorder="1" applyAlignment="1" applyProtection="1">
      <alignment vertical="center"/>
    </xf>
    <xf numFmtId="14" fontId="22" fillId="0" borderId="0" xfId="0" applyNumberFormat="1" applyFont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14" fontId="26" fillId="0" borderId="0" xfId="0" applyNumberFormat="1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horizontal="right" vertical="center"/>
    </xf>
    <xf numFmtId="14" fontId="26" fillId="0" borderId="0" xfId="0" applyNumberFormat="1" applyFont="1" applyAlignment="1" applyProtection="1">
      <alignment horizontal="right" vertical="center" wrapText="1"/>
      <protection locked="0"/>
    </xf>
    <xf numFmtId="0" fontId="21" fillId="0" borderId="0" xfId="52" applyNumberFormat="1" applyFont="1" applyFill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3" fontId="25" fillId="0" borderId="0" xfId="0" applyNumberFormat="1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3" fontId="19" fillId="0" borderId="0" xfId="0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right" vertical="center"/>
    </xf>
    <xf numFmtId="0" fontId="58" fillId="38" borderId="44" xfId="0" applyFont="1" applyFill="1" applyBorder="1" applyAlignment="1">
      <alignment horizontal="center" vertical="center"/>
    </xf>
    <xf numFmtId="0" fontId="58" fillId="38" borderId="45" xfId="0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left" vertical="center"/>
    </xf>
    <xf numFmtId="14" fontId="131" fillId="0" borderId="0" xfId="0" applyNumberFormat="1" applyFont="1" applyFill="1" applyBorder="1" applyAlignment="1">
      <alignment vertical="center"/>
    </xf>
    <xf numFmtId="164" fontId="32" fillId="4" borderId="0" xfId="0" applyNumberFormat="1" applyFont="1" applyFill="1" applyBorder="1" applyAlignment="1">
      <alignment vertical="center"/>
    </xf>
    <xf numFmtId="166" fontId="32" fillId="4" borderId="0" xfId="0" applyNumberFormat="1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19" fillId="0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49" fontId="34" fillId="0" borderId="0" xfId="0" applyNumberFormat="1" applyFont="1" applyFill="1" applyAlignment="1">
      <alignment horizontal="right" vertical="center" wrapText="1"/>
    </xf>
    <xf numFmtId="0" fontId="33" fillId="0" borderId="0" xfId="0" applyFont="1" applyFill="1" applyAlignment="1">
      <alignment vertical="center" wrapText="1"/>
    </xf>
    <xf numFmtId="14" fontId="26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Alignment="1">
      <alignment vertical="center"/>
    </xf>
    <xf numFmtId="3" fontId="19" fillId="24" borderId="13" xfId="0" applyNumberFormat="1" applyFont="1" applyFill="1" applyBorder="1" applyAlignment="1">
      <alignment horizontal="left" vertical="center"/>
    </xf>
    <xf numFmtId="3" fontId="37" fillId="4" borderId="0" xfId="0" applyNumberFormat="1" applyFont="1" applyFill="1" applyAlignment="1">
      <alignment horizontal="left" vertical="center"/>
    </xf>
    <xf numFmtId="0" fontId="19" fillId="6" borderId="0" xfId="0" applyFont="1" applyFill="1" applyAlignment="1">
      <alignment vertical="center"/>
    </xf>
    <xf numFmtId="0" fontId="35" fillId="6" borderId="0" xfId="0" applyFont="1" applyFill="1" applyAlignment="1">
      <alignment vertical="center"/>
    </xf>
    <xf numFmtId="165" fontId="17" fillId="6" borderId="0" xfId="0" applyNumberFormat="1" applyFont="1" applyFill="1" applyAlignment="1">
      <alignment vertical="center"/>
    </xf>
    <xf numFmtId="166" fontId="35" fillId="6" borderId="0" xfId="0" applyNumberFormat="1" applyFont="1" applyFill="1" applyAlignment="1">
      <alignment horizontal="left" vertical="center" wrapText="1"/>
    </xf>
    <xf numFmtId="0" fontId="19" fillId="6" borderId="0" xfId="0" applyFont="1" applyFill="1" applyAlignment="1">
      <alignment vertical="center" wrapText="1"/>
    </xf>
    <xf numFmtId="0" fontId="27" fillId="6" borderId="0" xfId="0" applyFont="1" applyFill="1" applyBorder="1" applyAlignment="1">
      <alignment vertical="center"/>
    </xf>
    <xf numFmtId="14" fontId="3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14" fontId="39" fillId="0" borderId="0" xfId="0" applyNumberFormat="1" applyFont="1" applyAlignment="1" applyProtection="1">
      <alignment vertical="center" wrapText="1"/>
      <protection locked="0"/>
    </xf>
    <xf numFmtId="0" fontId="38" fillId="0" borderId="0" xfId="0" applyFont="1" applyBorder="1" applyAlignment="1">
      <alignment horizontal="right" vertical="center"/>
    </xf>
    <xf numFmtId="3" fontId="31" fillId="4" borderId="0" xfId="0" applyNumberFormat="1" applyFont="1" applyFill="1" applyAlignment="1">
      <alignment horizontal="left" vertical="center"/>
    </xf>
    <xf numFmtId="0" fontId="17" fillId="6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3" fontId="31" fillId="6" borderId="0" xfId="0" applyNumberFormat="1" applyFont="1" applyFill="1" applyAlignment="1">
      <alignment horizontal="left" vertical="center"/>
    </xf>
    <xf numFmtId="0" fontId="17" fillId="0" borderId="13" xfId="0" applyFont="1" applyBorder="1" applyAlignment="1">
      <alignment vertical="center"/>
    </xf>
    <xf numFmtId="3" fontId="17" fillId="4" borderId="0" xfId="0" applyNumberFormat="1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0" fontId="38" fillId="0" borderId="0" xfId="0" applyFont="1" applyBorder="1" applyAlignment="1">
      <alignment vertical="center" wrapText="1"/>
    </xf>
    <xf numFmtId="0" fontId="41" fillId="0" borderId="16" xfId="0" applyFont="1" applyBorder="1" applyAlignment="1">
      <alignment vertical="center"/>
    </xf>
    <xf numFmtId="49" fontId="19" fillId="24" borderId="30" xfId="0" applyNumberFormat="1" applyFont="1" applyFill="1" applyBorder="1" applyAlignment="1">
      <alignment horizontal="left" vertical="center"/>
    </xf>
    <xf numFmtId="49" fontId="31" fillId="4" borderId="16" xfId="0" applyNumberFormat="1" applyFont="1" applyFill="1" applyBorder="1" applyAlignment="1">
      <alignment horizontal="left" vertical="center"/>
    </xf>
    <xf numFmtId="49" fontId="19" fillId="6" borderId="16" xfId="0" applyNumberFormat="1" applyFont="1" applyFill="1" applyBorder="1" applyAlignment="1">
      <alignment vertical="center"/>
    </xf>
    <xf numFmtId="0" fontId="17" fillId="6" borderId="16" xfId="0" applyFont="1" applyFill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40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/>
    </xf>
    <xf numFmtId="2" fontId="4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2" fontId="42" fillId="25" borderId="0" xfId="0" applyNumberFormat="1" applyFont="1" applyFill="1" applyBorder="1" applyAlignment="1">
      <alignment vertical="center"/>
    </xf>
    <xf numFmtId="2" fontId="42" fillId="25" borderId="0" xfId="0" applyNumberFormat="1" applyFont="1" applyFill="1" applyAlignment="1">
      <alignment horizontal="left" vertical="center"/>
    </xf>
    <xf numFmtId="0" fontId="20" fillId="0" borderId="0" xfId="52" applyNumberFormat="1" applyFill="1" applyBorder="1" applyAlignment="1" applyProtection="1">
      <alignment horizontal="right" vertical="center"/>
    </xf>
    <xf numFmtId="0" fontId="43" fillId="0" borderId="0" xfId="0" applyFont="1" applyAlignment="1">
      <alignment vertical="center"/>
    </xf>
    <xf numFmtId="0" fontId="19" fillId="22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9" fillId="22" borderId="0" xfId="0" applyFont="1" applyFill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20" fillId="0" borderId="0" xfId="52" applyAlignment="1">
      <alignment horizontal="right" vertical="center"/>
    </xf>
    <xf numFmtId="0" fontId="19" fillId="22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horizontal="right" vertical="center"/>
    </xf>
    <xf numFmtId="167" fontId="19" fillId="0" borderId="0" xfId="0" applyNumberFormat="1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36" fillId="22" borderId="0" xfId="0" applyFont="1" applyFill="1" applyBorder="1" applyAlignment="1">
      <alignment horizontal="center" vertical="center"/>
    </xf>
    <xf numFmtId="0" fontId="51" fillId="6" borderId="0" xfId="0" applyFont="1" applyFill="1" applyAlignment="1">
      <alignment vertical="center"/>
    </xf>
    <xf numFmtId="0" fontId="52" fillId="4" borderId="18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3" fontId="34" fillId="4" borderId="20" xfId="0" applyNumberFormat="1" applyFont="1" applyFill="1" applyBorder="1" applyAlignment="1">
      <alignment horizontal="left" vertical="center"/>
    </xf>
    <xf numFmtId="0" fontId="34" fillId="4" borderId="21" xfId="0" applyFont="1" applyFill="1" applyBorder="1" applyAlignment="1">
      <alignment horizontal="right" vertical="center"/>
    </xf>
    <xf numFmtId="3" fontId="34" fillId="4" borderId="0" xfId="0" applyNumberFormat="1" applyFont="1" applyFill="1" applyBorder="1" applyAlignment="1">
      <alignment horizontal="left" vertical="center"/>
    </xf>
    <xf numFmtId="0" fontId="34" fillId="4" borderId="0" xfId="0" applyFont="1" applyFill="1" applyBorder="1" applyAlignment="1">
      <alignment vertical="center"/>
    </xf>
    <xf numFmtId="0" fontId="34" fillId="4" borderId="22" xfId="0" applyFont="1" applyFill="1" applyBorder="1" applyAlignment="1">
      <alignment horizontal="left" vertical="center"/>
    </xf>
    <xf numFmtId="0" fontId="53" fillId="0" borderId="0" xfId="52" applyNumberFormat="1" applyFont="1" applyFill="1" applyBorder="1" applyAlignment="1" applyProtection="1">
      <alignment vertical="center"/>
    </xf>
    <xf numFmtId="0" fontId="46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/>
    </xf>
    <xf numFmtId="0" fontId="34" fillId="4" borderId="0" xfId="0" applyFont="1" applyFill="1" applyBorder="1" applyAlignment="1">
      <alignment horizontal="left" vertical="center"/>
    </xf>
    <xf numFmtId="0" fontId="21" fillId="0" borderId="0" xfId="52" applyNumberFormat="1" applyFont="1" applyFill="1" applyBorder="1" applyAlignment="1" applyProtection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34" fillId="4" borderId="46" xfId="0" applyFont="1" applyFill="1" applyBorder="1" applyAlignment="1">
      <alignment vertical="center"/>
    </xf>
    <xf numFmtId="0" fontId="34" fillId="4" borderId="16" xfId="0" applyFont="1" applyFill="1" applyBorder="1" applyAlignment="1">
      <alignment horizontal="left" vertical="center"/>
    </xf>
    <xf numFmtId="0" fontId="34" fillId="4" borderId="16" xfId="0" applyFont="1" applyFill="1" applyBorder="1" applyAlignment="1">
      <alignment vertical="center"/>
    </xf>
    <xf numFmtId="0" fontId="34" fillId="4" borderId="47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3" fontId="25" fillId="24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2" fontId="141" fillId="0" borderId="0" xfId="0" applyNumberFormat="1" applyFont="1" applyAlignment="1">
      <alignment vertical="center" textRotation="45" wrapText="1"/>
    </xf>
    <xf numFmtId="0" fontId="30" fillId="25" borderId="0" xfId="0" applyFont="1" applyFill="1" applyBorder="1" applyAlignment="1">
      <alignment vertical="center"/>
    </xf>
    <xf numFmtId="0" fontId="113" fillId="22" borderId="0" xfId="0" applyFont="1" applyFill="1" applyBorder="1" applyAlignment="1">
      <alignment vertical="center"/>
    </xf>
    <xf numFmtId="0" fontId="43" fillId="22" borderId="0" xfId="0" applyFont="1" applyFill="1" applyBorder="1" applyAlignment="1">
      <alignment horizontal="center" vertical="center"/>
    </xf>
    <xf numFmtId="0" fontId="134" fillId="0" borderId="0" xfId="0" applyFont="1" applyAlignment="1">
      <alignment horizontal="right" vertical="center"/>
    </xf>
    <xf numFmtId="0" fontId="135" fillId="6" borderId="0" xfId="0" applyFont="1" applyFill="1" applyAlignment="1">
      <alignment vertical="center"/>
    </xf>
    <xf numFmtId="0" fontId="136" fillId="6" borderId="0" xfId="0" applyFont="1" applyFill="1" applyAlignment="1">
      <alignment vertical="center"/>
    </xf>
    <xf numFmtId="177" fontId="17" fillId="0" borderId="0" xfId="0" applyNumberFormat="1" applyFont="1" applyAlignment="1">
      <alignment vertical="center"/>
    </xf>
    <xf numFmtId="49" fontId="35" fillId="4" borderId="0" xfId="0" applyNumberFormat="1" applyFont="1" applyFill="1" applyBorder="1" applyAlignment="1">
      <alignment horizontal="left" vertical="center" wrapText="1"/>
    </xf>
    <xf numFmtId="49" fontId="20" fillId="4" borderId="16" xfId="52" applyNumberFormat="1" applyFill="1" applyBorder="1" applyAlignment="1" applyProtection="1">
      <alignment wrapText="1"/>
    </xf>
    <xf numFmtId="0" fontId="133" fillId="22" borderId="0" xfId="0" applyFont="1" applyFill="1" applyBorder="1" applyAlignment="1">
      <alignment horizontal="left" vertical="center"/>
    </xf>
    <xf numFmtId="0" fontId="91" fillId="0" borderId="49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2" fontId="141" fillId="0" borderId="0" xfId="0" applyNumberFormat="1" applyFont="1" applyAlignment="1">
      <alignment horizontal="center" vertical="center" textRotation="45" wrapText="1"/>
    </xf>
    <xf numFmtId="0" fontId="91" fillId="0" borderId="50" xfId="0" applyFont="1" applyBorder="1" applyAlignment="1">
      <alignment horizontal="center" vertical="center" wrapText="1"/>
    </xf>
    <xf numFmtId="3" fontId="93" fillId="6" borderId="29" xfId="0" applyNumberFormat="1" applyFont="1" applyFill="1" applyBorder="1" applyAlignment="1">
      <alignment horizontal="center" vertical="center"/>
    </xf>
    <xf numFmtId="0" fontId="90" fillId="0" borderId="48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0" fontId="46" fillId="39" borderId="0" xfId="0" applyFont="1" applyFill="1" applyAlignment="1">
      <alignment horizontal="center" vertical="center" wrapText="1"/>
    </xf>
    <xf numFmtId="0" fontId="46" fillId="40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shrinkToFit="1"/>
    </xf>
    <xf numFmtId="0" fontId="93" fillId="0" borderId="29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 wrapText="1"/>
    </xf>
    <xf numFmtId="14" fontId="0" fillId="25" borderId="0" xfId="0" applyNumberFormat="1" applyFill="1" applyBorder="1" applyAlignment="1">
      <alignment horizontal="left"/>
    </xf>
    <xf numFmtId="0" fontId="109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23" fillId="0" borderId="0" xfId="0" applyFont="1" applyBorder="1" applyAlignment="1">
      <alignment horizontal="justify" wrapText="1"/>
    </xf>
    <xf numFmtId="176" fontId="121" fillId="0" borderId="0" xfId="0" applyNumberFormat="1" applyFont="1" applyAlignment="1">
      <alignment horizontal="center"/>
    </xf>
  </cellXfs>
  <cellStyles count="84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textové prepojenie" xfId="52" builtinId="8"/>
    <cellStyle name="Check Cell" xfId="53"/>
    <cellStyle name="Input" xfId="54"/>
    <cellStyle name="Kontrolná bun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eutral" xfId="61"/>
    <cellStyle name="Neutrálna" xfId="62" builtinId="28" customBuiltin="1"/>
    <cellStyle name="normálne" xfId="0" builtinId="0"/>
    <cellStyle name="Note" xfId="63"/>
    <cellStyle name="Output" xfId="64"/>
    <cellStyle name="Poznámka" xfId="65" builtinId="10" customBuiltin="1"/>
    <cellStyle name="Prepojená bunka" xfId="66" builtinId="24" customBuiltin="1"/>
    <cellStyle name="Spolu" xfId="67" builtinId="25" customBuiltin="1"/>
    <cellStyle name="Text upozornenia" xfId="68" builtinId="11" customBuiltin="1"/>
    <cellStyle name="Title" xfId="69"/>
    <cellStyle name="Titul" xfId="70" builtinId="15" customBuiltin="1"/>
    <cellStyle name="Total" xfId="71"/>
    <cellStyle name="Vstup" xfId="72" builtinId="20" customBuiltin="1"/>
    <cellStyle name="Výpočet" xfId="73" builtinId="22" customBuiltin="1"/>
    <cellStyle name="Výstup" xfId="74" builtinId="21" customBuiltin="1"/>
    <cellStyle name="Vysvetľujúci text" xfId="75" builtinId="53" customBuiltin="1"/>
    <cellStyle name="Warning Text" xfId="76"/>
    <cellStyle name="Zlá" xfId="77" builtinId="27" customBuiltin="1"/>
    <cellStyle name="Zvýraznenie1" xfId="78" builtinId="29" customBuiltin="1"/>
    <cellStyle name="Zvýraznenie2" xfId="79" builtinId="33" customBuiltin="1"/>
    <cellStyle name="Zvýraznenie3" xfId="80" builtinId="37" customBuiltin="1"/>
    <cellStyle name="Zvýraznenie4" xfId="81" builtinId="41" customBuiltin="1"/>
    <cellStyle name="Zvýraznenie5" xfId="82" builtinId="45" customBuiltin="1"/>
    <cellStyle name="Zvýraznenie6" xfId="83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50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158</xdr:row>
      <xdr:rowOff>47625</xdr:rowOff>
    </xdr:from>
    <xdr:to>
      <xdr:col>15</xdr:col>
      <xdr:colOff>619125</xdr:colOff>
      <xdr:row>178</xdr:row>
      <xdr:rowOff>95250</xdr:rowOff>
    </xdr:to>
    <xdr:pic>
      <xdr:nvPicPr>
        <xdr:cNvPr id="14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346025"/>
          <a:ext cx="8715375" cy="1476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85725</xdr:colOff>
      <xdr:row>0</xdr:row>
      <xdr:rowOff>85725</xdr:rowOff>
    </xdr:from>
    <xdr:to>
      <xdr:col>16</xdr:col>
      <xdr:colOff>28575</xdr:colOff>
      <xdr:row>2</xdr:row>
      <xdr:rowOff>66675</xdr:rowOff>
    </xdr:to>
    <xdr:pic>
      <xdr:nvPicPr>
        <xdr:cNvPr id="1448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85725"/>
          <a:ext cx="142875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28575</xdr:colOff>
      <xdr:row>30</xdr:row>
      <xdr:rowOff>28575</xdr:rowOff>
    </xdr:from>
    <xdr:to>
      <xdr:col>11</xdr:col>
      <xdr:colOff>180975</xdr:colOff>
      <xdr:row>37</xdr:row>
      <xdr:rowOff>133350</xdr:rowOff>
    </xdr:to>
    <xdr:pic>
      <xdr:nvPicPr>
        <xdr:cNvPr id="1449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95825" y="5800725"/>
          <a:ext cx="1181100" cy="1257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523875</xdr:colOff>
      <xdr:row>0</xdr:row>
      <xdr:rowOff>47625</xdr:rowOff>
    </xdr:from>
    <xdr:to>
      <xdr:col>14</xdr:col>
      <xdr:colOff>28575</xdr:colOff>
      <xdr:row>3</xdr:row>
      <xdr:rowOff>76200</xdr:rowOff>
    </xdr:to>
    <xdr:pic>
      <xdr:nvPicPr>
        <xdr:cNvPr id="1450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47625"/>
          <a:ext cx="1181100" cy="742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171450</xdr:colOff>
      <xdr:row>0</xdr:row>
      <xdr:rowOff>95250</xdr:rowOff>
    </xdr:from>
    <xdr:to>
      <xdr:col>11</xdr:col>
      <xdr:colOff>514350</xdr:colOff>
      <xdr:row>3</xdr:row>
      <xdr:rowOff>9525</xdr:rowOff>
    </xdr:to>
    <xdr:pic>
      <xdr:nvPicPr>
        <xdr:cNvPr id="1451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57825" y="95250"/>
          <a:ext cx="75247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8</xdr:col>
      <xdr:colOff>628650</xdr:colOff>
      <xdr:row>40</xdr:row>
      <xdr:rowOff>19050</xdr:rowOff>
    </xdr:from>
    <xdr:to>
      <xdr:col>11</xdr:col>
      <xdr:colOff>38100</xdr:colOff>
      <xdr:row>48</xdr:row>
      <xdr:rowOff>9525</xdr:rowOff>
    </xdr:to>
    <xdr:pic>
      <xdr:nvPicPr>
        <xdr:cNvPr id="1452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657725" y="7410450"/>
          <a:ext cx="10763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50</xdr:row>
      <xdr:rowOff>57150</xdr:rowOff>
    </xdr:from>
    <xdr:to>
      <xdr:col>11</xdr:col>
      <xdr:colOff>161925</xdr:colOff>
      <xdr:row>57</xdr:row>
      <xdr:rowOff>114300</xdr:rowOff>
    </xdr:to>
    <xdr:pic>
      <xdr:nvPicPr>
        <xdr:cNvPr id="1453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676775" y="9067800"/>
          <a:ext cx="11811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15</xdr:row>
      <xdr:rowOff>47625</xdr:rowOff>
    </xdr:from>
    <xdr:to>
      <xdr:col>4</xdr:col>
      <xdr:colOff>704850</xdr:colOff>
      <xdr:row>16</xdr:row>
      <xdr:rowOff>142875</xdr:rowOff>
    </xdr:to>
    <xdr:sp macro="" textlink="">
      <xdr:nvSpPr>
        <xdr:cNvPr id="2100" name="TextBox 1"/>
        <xdr:cNvSpPr txBox="1">
          <a:spLocks noChangeArrowheads="1"/>
        </xdr:cNvSpPr>
      </xdr:nvSpPr>
      <xdr:spPr bwMode="auto">
        <a:xfrm>
          <a:off x="3190875" y="2133600"/>
          <a:ext cx="1809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sbau.eu/" TargetMode="External"/><Relationship Id="rId1" Type="http://schemas.openxmlformats.org/officeDocument/2006/relationships/hyperlink" Target="mailto:info@psbau.e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1"/>
  <sheetViews>
    <sheetView tabSelected="1" view="pageBreakPreview" zoomScaleNormal="100" zoomScaleSheetLayoutView="100" workbookViewId="0">
      <selection activeCell="A3" sqref="A3"/>
    </sheetView>
  </sheetViews>
  <sheetFormatPr defaultRowHeight="12.75"/>
  <cols>
    <col min="1" max="1" width="4.28515625" style="1" customWidth="1"/>
    <col min="2" max="2" width="6.28515625" style="1" customWidth="1"/>
    <col min="3" max="3" width="5.85546875" style="1" customWidth="1"/>
    <col min="4" max="4" width="8.140625" style="1" customWidth="1"/>
    <col min="5" max="5" width="8.5703125" style="1" customWidth="1"/>
    <col min="6" max="6" width="6" style="1" customWidth="1"/>
    <col min="7" max="7" width="10" style="1" customWidth="1"/>
    <col min="8" max="8" width="11.28515625" style="1" customWidth="1"/>
    <col min="9" max="9" width="9.5703125" style="1" customWidth="1"/>
    <col min="10" max="10" width="9.28515625" style="1" customWidth="1"/>
    <col min="11" max="11" width="6.140625" style="1" customWidth="1"/>
    <col min="12" max="12" width="8.85546875" style="1" customWidth="1"/>
    <col min="13" max="13" width="5.42578125" style="1" customWidth="1"/>
    <col min="14" max="15" width="10.85546875" style="1" customWidth="1"/>
    <col min="16" max="16" width="11.42578125" style="1" customWidth="1"/>
    <col min="17" max="16384" width="9.140625" style="1"/>
  </cols>
  <sheetData>
    <row r="1" spans="1:21" s="183" customFormat="1" ht="10.35" customHeight="1">
      <c r="A1" s="354"/>
      <c r="B1" s="165"/>
      <c r="C1" s="355"/>
      <c r="D1" s="355"/>
      <c r="E1" s="165"/>
      <c r="F1" s="356"/>
      <c r="G1" s="165"/>
      <c r="H1" s="289"/>
      <c r="I1" s="289"/>
      <c r="J1" s="289"/>
      <c r="K1" s="289"/>
      <c r="L1" s="289"/>
      <c r="M1" s="357"/>
      <c r="N1" s="357"/>
      <c r="O1" s="357"/>
      <c r="P1" s="357"/>
      <c r="S1" s="358"/>
    </row>
    <row r="2" spans="1:21" s="183" customFormat="1" ht="32.1" customHeight="1">
      <c r="A2" s="359" t="s">
        <v>416</v>
      </c>
      <c r="B2" s="165"/>
      <c r="C2" s="355"/>
      <c r="D2" s="355"/>
      <c r="E2" s="165"/>
      <c r="F2" s="356"/>
      <c r="G2" s="165"/>
      <c r="H2" s="289"/>
      <c r="I2" s="289"/>
      <c r="J2" s="289"/>
      <c r="K2" s="289"/>
      <c r="L2" s="360"/>
      <c r="M2" s="361"/>
      <c r="N2" s="361"/>
      <c r="O2" s="361"/>
      <c r="P2" s="362"/>
      <c r="Q2" s="363"/>
      <c r="R2" s="363"/>
      <c r="S2" s="362"/>
    </row>
    <row r="3" spans="1:21" s="183" customFormat="1" ht="15.6" customHeight="1">
      <c r="A3" s="354" t="s">
        <v>398</v>
      </c>
      <c r="B3" s="165"/>
      <c r="C3" s="355"/>
      <c r="D3" s="355"/>
      <c r="E3" s="165"/>
      <c r="F3" s="356"/>
      <c r="G3" s="165"/>
      <c r="H3" s="289"/>
      <c r="I3" s="289"/>
      <c r="J3" s="289"/>
      <c r="K3" s="289"/>
      <c r="L3" s="360"/>
      <c r="M3" s="361"/>
      <c r="N3" s="361"/>
      <c r="O3" s="361"/>
      <c r="P3" s="364"/>
      <c r="Q3" s="363"/>
      <c r="R3" s="363"/>
      <c r="S3" s="364"/>
    </row>
    <row r="4" spans="1:21" s="183" customFormat="1" ht="13.35" customHeight="1">
      <c r="A4" s="365"/>
      <c r="B4" s="165"/>
      <c r="C4" s="355"/>
      <c r="D4" s="355"/>
      <c r="E4" s="165"/>
      <c r="F4" s="356"/>
      <c r="G4" s="165"/>
      <c r="H4" s="289"/>
      <c r="I4" s="289"/>
      <c r="J4" s="289"/>
      <c r="K4" s="289"/>
      <c r="L4" s="360"/>
      <c r="M4" s="357"/>
      <c r="N4" s="366"/>
      <c r="O4" s="357"/>
      <c r="P4" s="190"/>
    </row>
    <row r="5" spans="1:21" s="183" customFormat="1" ht="17.850000000000001" customHeight="1">
      <c r="A5" s="367"/>
      <c r="B5" s="368"/>
      <c r="C5" s="369" t="s">
        <v>0</v>
      </c>
      <c r="D5" s="370" t="s">
        <v>392</v>
      </c>
      <c r="E5" s="371" t="s">
        <v>413</v>
      </c>
      <c r="F5" s="153">
        <f>I5</f>
        <v>0</v>
      </c>
      <c r="G5" s="372">
        <f>C7</f>
        <v>0</v>
      </c>
      <c r="H5" s="373" t="s">
        <v>1</v>
      </c>
      <c r="I5" s="374"/>
      <c r="J5" s="375">
        <v>41153</v>
      </c>
      <c r="K5" s="376"/>
      <c r="L5" s="376"/>
      <c r="M5" s="361"/>
      <c r="N5" s="361"/>
      <c r="O5" s="361"/>
      <c r="P5" s="190"/>
    </row>
    <row r="6" spans="1:21" s="183" customFormat="1" ht="18.600000000000001" customHeight="1">
      <c r="A6" s="367" t="s">
        <v>2</v>
      </c>
      <c r="B6" s="368"/>
      <c r="C6" s="368"/>
      <c r="D6" s="377"/>
      <c r="E6" s="164"/>
      <c r="F6" s="378"/>
      <c r="G6" s="377"/>
      <c r="H6" s="379" t="s">
        <v>3</v>
      </c>
      <c r="I6" s="472"/>
      <c r="J6" s="472"/>
      <c r="K6" s="380"/>
      <c r="L6" s="380"/>
      <c r="M6" s="381"/>
      <c r="N6" s="381"/>
      <c r="O6" s="361"/>
      <c r="P6" s="362" t="s">
        <v>415</v>
      </c>
    </row>
    <row r="7" spans="1:21" s="183" customFormat="1" ht="20.85" customHeight="1">
      <c r="A7" s="382" t="s">
        <v>4</v>
      </c>
      <c r="B7" s="383"/>
      <c r="C7" s="384"/>
      <c r="D7" s="385"/>
      <c r="E7" s="470"/>
      <c r="F7" s="386"/>
      <c r="G7" s="387"/>
      <c r="H7" s="388"/>
      <c r="I7" s="389"/>
      <c r="J7" s="390"/>
      <c r="K7" s="376"/>
      <c r="L7" s="376"/>
      <c r="M7" s="361"/>
      <c r="N7" s="361"/>
      <c r="O7" s="361"/>
      <c r="P7" s="395"/>
    </row>
    <row r="8" spans="1:21" s="183" customFormat="1" ht="18.600000000000001" customHeight="1">
      <c r="A8" s="382" t="s">
        <v>5</v>
      </c>
      <c r="B8" s="383"/>
      <c r="C8" s="384"/>
      <c r="D8" s="385"/>
      <c r="E8" s="469"/>
      <c r="F8" s="165"/>
      <c r="G8" s="391"/>
      <c r="H8" s="289"/>
      <c r="I8" s="289"/>
      <c r="J8" s="392"/>
      <c r="K8" s="393"/>
      <c r="L8" s="393"/>
      <c r="M8" s="394"/>
      <c r="N8" s="394"/>
      <c r="O8" s="394"/>
      <c r="P8" s="468" t="s">
        <v>414</v>
      </c>
      <c r="R8" s="164"/>
    </row>
    <row r="9" spans="1:21" s="183" customFormat="1" ht="13.5" customHeight="1">
      <c r="A9" s="382" t="s">
        <v>6</v>
      </c>
      <c r="B9" s="383"/>
      <c r="C9" s="396"/>
      <c r="D9" s="385"/>
      <c r="E9" s="385"/>
      <c r="F9" s="397"/>
      <c r="G9" s="385"/>
      <c r="H9" s="398"/>
      <c r="I9" s="397"/>
      <c r="J9" s="399"/>
      <c r="K9" s="393"/>
      <c r="L9" s="393"/>
      <c r="N9" s="394"/>
      <c r="O9" s="394"/>
      <c r="P9" s="420" t="s">
        <v>387</v>
      </c>
      <c r="R9" s="343"/>
    </row>
    <row r="10" spans="1:21" s="183" customFormat="1" ht="15.6" customHeight="1">
      <c r="A10" s="382" t="s">
        <v>7</v>
      </c>
      <c r="B10" s="400"/>
      <c r="C10" s="401" t="s">
        <v>411</v>
      </c>
      <c r="D10" s="397"/>
      <c r="E10" s="397"/>
      <c r="F10" s="397"/>
      <c r="G10" s="397"/>
      <c r="H10" s="389"/>
      <c r="I10" s="389"/>
      <c r="J10" s="402"/>
      <c r="K10" s="403"/>
      <c r="L10" s="393"/>
      <c r="M10" s="394"/>
      <c r="N10" s="394"/>
      <c r="O10" s="394"/>
      <c r="P10" s="426"/>
      <c r="R10" s="164"/>
      <c r="U10" s="164"/>
    </row>
    <row r="11" spans="1:21" s="183" customFormat="1" ht="15.6" customHeight="1">
      <c r="A11" s="404" t="s">
        <v>8</v>
      </c>
      <c r="B11" s="405"/>
      <c r="C11" s="406"/>
      <c r="D11" s="407"/>
      <c r="E11" s="407"/>
      <c r="F11" s="408"/>
      <c r="G11" s="409" t="s">
        <v>9</v>
      </c>
      <c r="H11" s="473"/>
      <c r="I11" s="473"/>
      <c r="J11" s="473"/>
      <c r="P11" s="426" t="s">
        <v>388</v>
      </c>
      <c r="U11" s="343"/>
    </row>
    <row r="12" spans="1:21" s="183" customFormat="1" ht="18.75" customHeight="1">
      <c r="A12" s="410" t="s">
        <v>10</v>
      </c>
      <c r="B12" s="190"/>
      <c r="C12" s="411"/>
      <c r="D12" s="412"/>
      <c r="E12" s="413" t="s">
        <v>11</v>
      </c>
      <c r="F12" s="414"/>
      <c r="G12" s="414"/>
      <c r="H12" s="415">
        <v>1</v>
      </c>
      <c r="I12" s="411" t="s">
        <v>12</v>
      </c>
      <c r="J12" s="424" t="s">
        <v>13</v>
      </c>
      <c r="K12" s="416">
        <v>1</v>
      </c>
      <c r="L12" s="289"/>
      <c r="O12" s="364"/>
      <c r="P12" s="417"/>
      <c r="Q12" s="361"/>
      <c r="R12" s="362"/>
      <c r="U12" s="164"/>
    </row>
    <row r="13" spans="1:21" s="164" customFormat="1" ht="15" customHeight="1">
      <c r="A13" s="410"/>
      <c r="B13" s="190"/>
      <c r="C13" s="411"/>
      <c r="D13" s="412"/>
      <c r="E13" s="465" t="s">
        <v>14</v>
      </c>
      <c r="F13" s="414"/>
      <c r="G13" s="414"/>
      <c r="H13" s="418"/>
      <c r="I13" s="414"/>
      <c r="J13" s="414"/>
      <c r="K13" s="419"/>
      <c r="L13" s="190"/>
      <c r="M13" s="361"/>
      <c r="N13" s="477" t="s">
        <v>5</v>
      </c>
      <c r="O13" s="477"/>
      <c r="Q13" s="361"/>
      <c r="R13" s="364"/>
    </row>
    <row r="14" spans="1:21" s="164" customFormat="1" ht="13.5" customHeight="1">
      <c r="A14" s="410" t="s">
        <v>15</v>
      </c>
      <c r="B14" s="421"/>
      <c r="C14" s="410"/>
      <c r="D14" s="410"/>
      <c r="E14" s="422">
        <v>200</v>
      </c>
      <c r="F14" s="423" t="s">
        <v>16</v>
      </c>
      <c r="G14" s="410"/>
      <c r="H14" s="351"/>
      <c r="I14" s="410" t="s">
        <v>12</v>
      </c>
      <c r="J14" s="424" t="s">
        <v>13</v>
      </c>
      <c r="K14" s="425">
        <v>1</v>
      </c>
      <c r="L14" s="484" t="s">
        <v>405</v>
      </c>
      <c r="M14" s="484"/>
      <c r="N14" s="484"/>
      <c r="O14" s="484"/>
      <c r="P14" s="484"/>
      <c r="Q14" s="361"/>
      <c r="R14" s="364"/>
    </row>
    <row r="15" spans="1:21" s="164" customFormat="1" ht="15" customHeight="1">
      <c r="A15" s="410" t="s">
        <v>17</v>
      </c>
      <c r="B15" s="421"/>
      <c r="C15" s="410"/>
      <c r="D15" s="410"/>
      <c r="E15" s="427">
        <v>210</v>
      </c>
      <c r="F15" s="410" t="s">
        <v>16</v>
      </c>
      <c r="G15" s="410"/>
      <c r="H15" s="351"/>
      <c r="I15" s="410" t="s">
        <v>12</v>
      </c>
      <c r="J15" s="424" t="s">
        <v>13</v>
      </c>
      <c r="K15" s="425">
        <v>1</v>
      </c>
      <c r="L15" s="484"/>
      <c r="M15" s="484"/>
      <c r="N15" s="484"/>
      <c r="O15" s="484"/>
      <c r="P15" s="484"/>
      <c r="Q15" s="289"/>
      <c r="R15" s="289"/>
      <c r="U15" s="183"/>
    </row>
    <row r="16" spans="1:21" s="164" customFormat="1" ht="12.75" customHeight="1">
      <c r="A16" s="428" t="s">
        <v>18</v>
      </c>
      <c r="B16" s="421"/>
      <c r="C16" s="429"/>
      <c r="D16" s="429"/>
      <c r="E16" s="467" t="s">
        <v>410</v>
      </c>
      <c r="F16" s="410" t="s">
        <v>19</v>
      </c>
      <c r="G16" s="410"/>
      <c r="H16" s="351"/>
      <c r="I16" s="410" t="s">
        <v>12</v>
      </c>
      <c r="J16" s="424" t="s">
        <v>20</v>
      </c>
      <c r="K16" s="425"/>
      <c r="L16" s="484"/>
      <c r="M16" s="484"/>
      <c r="N16" s="484"/>
      <c r="O16" s="484"/>
      <c r="P16" s="484"/>
      <c r="Q16" s="289"/>
      <c r="R16" s="289"/>
      <c r="U16" s="344"/>
    </row>
    <row r="17" spans="1:18" s="164" customFormat="1" ht="13.5" customHeight="1">
      <c r="A17" s="428" t="s">
        <v>21</v>
      </c>
      <c r="B17" s="421"/>
      <c r="C17" s="429"/>
      <c r="D17" s="429"/>
      <c r="E17" s="466" t="s">
        <v>22</v>
      </c>
      <c r="F17" s="424"/>
      <c r="G17" s="410"/>
      <c r="H17" s="351"/>
      <c r="I17" s="410" t="s">
        <v>12</v>
      </c>
      <c r="J17" s="424" t="s">
        <v>23</v>
      </c>
      <c r="K17" s="425">
        <v>1</v>
      </c>
      <c r="L17" s="484"/>
      <c r="M17" s="484"/>
      <c r="N17" s="484"/>
      <c r="O17" s="484"/>
      <c r="P17" s="484"/>
      <c r="Q17" s="289"/>
      <c r="R17" s="289"/>
    </row>
    <row r="18" spans="1:18" s="164" customFormat="1" ht="12.75" customHeight="1">
      <c r="A18" s="428" t="s">
        <v>24</v>
      </c>
      <c r="B18" s="421"/>
      <c r="C18" s="429"/>
      <c r="D18" s="429"/>
      <c r="E18" s="466" t="s">
        <v>25</v>
      </c>
      <c r="F18" s="424"/>
      <c r="G18" s="424"/>
      <c r="H18" s="351"/>
      <c r="I18" s="410" t="s">
        <v>12</v>
      </c>
      <c r="J18" s="424" t="s">
        <v>23</v>
      </c>
      <c r="K18" s="425">
        <v>1</v>
      </c>
      <c r="L18" s="483" t="s">
        <v>404</v>
      </c>
      <c r="M18" s="483"/>
      <c r="N18" s="483"/>
      <c r="O18" s="483"/>
      <c r="P18" s="483"/>
      <c r="Q18" s="289"/>
      <c r="R18" s="289"/>
    </row>
    <row r="19" spans="1:18" s="164" customFormat="1" ht="15" customHeight="1">
      <c r="A19" s="410" t="s">
        <v>26</v>
      </c>
      <c r="B19" s="421"/>
      <c r="C19" s="410"/>
      <c r="D19" s="410"/>
      <c r="E19" s="474" t="s">
        <v>27</v>
      </c>
      <c r="F19" s="474"/>
      <c r="G19" s="474"/>
      <c r="H19" s="474"/>
      <c r="I19" s="410"/>
      <c r="J19" s="432">
        <v>11.5</v>
      </c>
      <c r="K19" s="433"/>
      <c r="L19" s="483"/>
      <c r="M19" s="483"/>
      <c r="N19" s="483"/>
      <c r="O19" s="483"/>
      <c r="P19" s="483"/>
      <c r="Q19" s="289"/>
      <c r="R19" s="289"/>
    </row>
    <row r="20" spans="1:18" s="164" customFormat="1" ht="12" customHeight="1">
      <c r="A20" s="410" t="s">
        <v>28</v>
      </c>
      <c r="B20" s="421"/>
      <c r="C20" s="410"/>
      <c r="D20" s="410"/>
      <c r="E20" s="434">
        <v>45</v>
      </c>
      <c r="F20" s="435">
        <v>45</v>
      </c>
      <c r="G20" s="436" t="s">
        <v>406</v>
      </c>
      <c r="H20" s="437"/>
      <c r="I20" s="437" t="s">
        <v>29</v>
      </c>
      <c r="J20" s="438">
        <f>O152</f>
        <v>0</v>
      </c>
      <c r="K20" s="463">
        <v>9</v>
      </c>
      <c r="L20" s="483"/>
      <c r="M20" s="483"/>
      <c r="N20" s="483"/>
      <c r="O20" s="483"/>
      <c r="P20" s="483"/>
      <c r="Q20" s="289"/>
      <c r="R20" s="289"/>
    </row>
    <row r="21" spans="1:18" s="164" customFormat="1" ht="15.6" customHeight="1">
      <c r="F21" s="410"/>
      <c r="G21" s="439" t="s">
        <v>30</v>
      </c>
      <c r="H21" s="440">
        <f>K153</f>
        <v>0</v>
      </c>
      <c r="I21" s="441" t="s">
        <v>31</v>
      </c>
      <c r="J21" s="442">
        <v>0</v>
      </c>
      <c r="K21" s="433"/>
      <c r="M21" s="430"/>
      <c r="N21" s="443"/>
      <c r="O21" s="444"/>
      <c r="P21" s="431"/>
      <c r="Q21" s="289"/>
      <c r="R21" s="289"/>
    </row>
    <row r="22" spans="1:18" s="450" customFormat="1" ht="12.75" customHeight="1">
      <c r="A22" s="445"/>
      <c r="B22" s="446"/>
      <c r="C22" s="446"/>
      <c r="D22" s="446"/>
      <c r="E22" s="447"/>
      <c r="F22" s="446"/>
      <c r="G22" s="439" t="s">
        <v>32</v>
      </c>
      <c r="H22" s="440">
        <f>M153</f>
        <v>0</v>
      </c>
      <c r="I22" s="441" t="s">
        <v>33</v>
      </c>
      <c r="J22" s="442">
        <v>0</v>
      </c>
      <c r="K22" s="448"/>
      <c r="L22" s="190"/>
      <c r="M22" s="190"/>
      <c r="N22" s="190"/>
      <c r="O22" s="190"/>
      <c r="P22" s="364"/>
      <c r="Q22" s="449"/>
      <c r="R22" s="449"/>
    </row>
    <row r="23" spans="1:18" s="450" customFormat="1" ht="12" customHeight="1">
      <c r="A23" s="190"/>
      <c r="B23" s="165"/>
      <c r="C23" s="356"/>
      <c r="D23" s="165"/>
      <c r="E23" s="190"/>
      <c r="F23" s="446"/>
      <c r="G23" s="439" t="s">
        <v>34</v>
      </c>
      <c r="H23" s="451">
        <v>0</v>
      </c>
      <c r="I23" s="441" t="s">
        <v>35</v>
      </c>
      <c r="J23" s="442">
        <v>0</v>
      </c>
      <c r="K23" s="448"/>
      <c r="L23" s="368"/>
      <c r="M23" s="377"/>
      <c r="N23" s="452"/>
      <c r="O23" s="377"/>
      <c r="P23" s="190"/>
      <c r="Q23" s="449"/>
      <c r="R23" s="449"/>
    </row>
    <row r="24" spans="1:18" s="450" customFormat="1" ht="13.5" customHeight="1">
      <c r="A24" s="453" t="s">
        <v>36</v>
      </c>
      <c r="B24" s="165"/>
      <c r="C24" s="190"/>
      <c r="D24" s="165"/>
      <c r="E24" s="190"/>
      <c r="F24" s="446"/>
      <c r="G24" s="439" t="s">
        <v>37</v>
      </c>
      <c r="H24" s="451">
        <v>0</v>
      </c>
      <c r="I24" s="441" t="s">
        <v>38</v>
      </c>
      <c r="J24" s="442">
        <v>0</v>
      </c>
      <c r="K24" s="448"/>
      <c r="L24" s="368"/>
      <c r="M24" s="377"/>
      <c r="N24" s="452"/>
      <c r="O24" s="377"/>
      <c r="P24" s="454" t="s">
        <v>39</v>
      </c>
      <c r="Q24" s="449"/>
      <c r="R24" s="449"/>
    </row>
    <row r="25" spans="1:18" s="450" customFormat="1" ht="13.5" customHeight="1">
      <c r="A25" s="455" t="s">
        <v>40</v>
      </c>
      <c r="B25" s="165"/>
      <c r="C25" s="356"/>
      <c r="D25" s="165"/>
      <c r="E25" s="289"/>
      <c r="F25" s="446"/>
      <c r="G25" s="456" t="s">
        <v>41</v>
      </c>
      <c r="H25" s="457">
        <v>0</v>
      </c>
      <c r="I25" s="458"/>
      <c r="J25" s="459"/>
      <c r="K25" s="448"/>
      <c r="L25" s="368"/>
      <c r="M25" s="377"/>
      <c r="N25" s="452"/>
      <c r="O25" s="377"/>
      <c r="P25" s="417" t="s">
        <v>42</v>
      </c>
      <c r="Q25" s="449"/>
      <c r="R25" s="449"/>
    </row>
    <row r="26" spans="1:18" s="450" customFormat="1" ht="13.5" customHeight="1">
      <c r="A26" s="460" t="s">
        <v>43</v>
      </c>
      <c r="B26" s="165"/>
      <c r="C26" s="356"/>
      <c r="D26" s="165"/>
      <c r="E26" s="289"/>
      <c r="F26" s="446"/>
      <c r="G26" s="446"/>
      <c r="H26" s="446"/>
      <c r="I26" s="446"/>
      <c r="J26" s="448"/>
      <c r="K26" s="448"/>
      <c r="L26" s="368"/>
      <c r="M26" s="377"/>
      <c r="N26" s="452"/>
      <c r="O26" s="377"/>
      <c r="P26" s="461" t="s">
        <v>44</v>
      </c>
      <c r="Q26" s="449"/>
      <c r="R26" s="449"/>
    </row>
    <row r="27" spans="1:18" s="450" customFormat="1" ht="8.25" customHeight="1">
      <c r="A27" s="190"/>
      <c r="B27" s="165"/>
      <c r="C27" s="356"/>
      <c r="D27" s="165"/>
      <c r="E27" s="289"/>
      <c r="F27" s="446"/>
      <c r="G27" s="446"/>
      <c r="H27" s="446"/>
      <c r="I27" s="446"/>
      <c r="J27" s="448"/>
      <c r="K27" s="448"/>
      <c r="L27" s="368"/>
      <c r="M27" s="377"/>
      <c r="N27" s="452"/>
      <c r="O27" s="377"/>
      <c r="P27" s="449"/>
      <c r="Q27" s="449"/>
      <c r="R27" s="449"/>
    </row>
    <row r="28" spans="1:18" s="164" customFormat="1" ht="20.65" customHeight="1">
      <c r="B28" s="244" t="s">
        <v>45</v>
      </c>
      <c r="C28" s="239"/>
      <c r="D28" s="239"/>
      <c r="E28" s="240"/>
      <c r="F28" s="183"/>
      <c r="G28" s="462"/>
      <c r="H28" s="242"/>
      <c r="I28" s="190"/>
      <c r="J28" s="190"/>
      <c r="K28" s="190"/>
      <c r="L28" s="355"/>
      <c r="M28" s="165"/>
      <c r="N28" s="356"/>
      <c r="O28" s="165"/>
      <c r="P28" s="289"/>
      <c r="Q28" s="289"/>
      <c r="R28" s="289"/>
    </row>
    <row r="29" spans="1:18" s="6" customFormat="1" ht="9.75" customHeight="1">
      <c r="B29" s="14"/>
      <c r="C29" s="10"/>
      <c r="D29" s="10"/>
      <c r="E29" s="11"/>
      <c r="F29" s="1"/>
      <c r="G29" s="12"/>
      <c r="H29" s="13"/>
      <c r="I29"/>
      <c r="J29"/>
      <c r="K29"/>
      <c r="L29" s="3"/>
      <c r="M29" s="2"/>
      <c r="N29" s="4"/>
      <c r="O29" s="2"/>
      <c r="P29" s="5"/>
      <c r="Q29" s="5"/>
      <c r="R29" s="5"/>
    </row>
    <row r="30" spans="1:18" s="183" customFormat="1" ht="21.75" customHeight="1">
      <c r="A30" s="180" t="s">
        <v>46</v>
      </c>
      <c r="B30" s="181"/>
      <c r="C30" s="181"/>
      <c r="D30" s="181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1:18" s="183" customFormat="1" ht="15" customHeight="1">
      <c r="A31" s="169" t="s">
        <v>396</v>
      </c>
      <c r="B31" s="184"/>
      <c r="C31" s="184"/>
      <c r="D31" s="184"/>
      <c r="E31" s="184"/>
      <c r="F31" s="184"/>
      <c r="G31" s="185"/>
      <c r="H31" s="186">
        <f>SUM(H33:H35)</f>
        <v>0</v>
      </c>
      <c r="I31" s="187">
        <f>H31*30.126</f>
        <v>0</v>
      </c>
      <c r="J31" s="188"/>
      <c r="K31" s="189"/>
      <c r="M31" s="190"/>
      <c r="N31" s="188"/>
      <c r="O31" s="189"/>
      <c r="P31" s="190"/>
    </row>
    <row r="32" spans="1:18" s="197" customFormat="1" ht="14.25" customHeight="1">
      <c r="A32" s="191" t="s">
        <v>395</v>
      </c>
      <c r="B32" s="192"/>
      <c r="C32" s="192"/>
      <c r="D32" s="192"/>
      <c r="E32" s="192"/>
      <c r="F32" s="192"/>
      <c r="G32" s="193">
        <f>SUM(G33:G35)</f>
        <v>0</v>
      </c>
      <c r="H32" s="194"/>
      <c r="I32" s="187">
        <f>G32*30.126</f>
        <v>0</v>
      </c>
      <c r="J32" s="195"/>
      <c r="K32" s="196"/>
      <c r="M32" s="198"/>
      <c r="N32" s="199"/>
      <c r="O32" s="200"/>
      <c r="P32" s="176" t="s">
        <v>47</v>
      </c>
    </row>
    <row r="33" spans="1:16" s="183" customFormat="1" ht="12.6" customHeight="1">
      <c r="A33" s="201" t="s">
        <v>48</v>
      </c>
      <c r="B33" s="201"/>
      <c r="C33" s="201"/>
      <c r="D33" s="201"/>
      <c r="E33" s="201"/>
      <c r="F33" s="201"/>
      <c r="G33" s="194">
        <f>(E152+F152+F153)*I78</f>
        <v>0</v>
      </c>
      <c r="H33" s="194">
        <f>G33*1.2</f>
        <v>0</v>
      </c>
      <c r="I33" s="187">
        <f>H33*30.126</f>
        <v>0</v>
      </c>
      <c r="J33" s="188"/>
      <c r="K33" s="189"/>
      <c r="M33" s="190"/>
      <c r="N33" s="202"/>
      <c r="O33" s="203"/>
      <c r="P33" s="176" t="s">
        <v>49</v>
      </c>
    </row>
    <row r="34" spans="1:16" s="183" customFormat="1" ht="12.6" customHeight="1">
      <c r="A34" s="201" t="s">
        <v>50</v>
      </c>
      <c r="B34" s="201"/>
      <c r="C34" s="201"/>
      <c r="D34" s="201"/>
      <c r="E34" s="201"/>
      <c r="F34" s="201"/>
      <c r="G34" s="194">
        <f>(G152+H152+J152+L152)*I78</f>
        <v>0</v>
      </c>
      <c r="H34" s="194">
        <f>G34*1.2</f>
        <v>0</v>
      </c>
      <c r="I34" s="187">
        <f>H34*30.126</f>
        <v>0</v>
      </c>
      <c r="J34" s="188"/>
      <c r="K34" s="189"/>
      <c r="M34" s="190"/>
      <c r="N34" s="202"/>
      <c r="O34" s="203"/>
      <c r="P34" s="177" t="s">
        <v>401</v>
      </c>
    </row>
    <row r="35" spans="1:16" s="183" customFormat="1" ht="12.6" customHeight="1">
      <c r="A35" s="201" t="s">
        <v>51</v>
      </c>
      <c r="B35" s="201"/>
      <c r="C35" s="201"/>
      <c r="D35" s="201"/>
      <c r="E35" s="201"/>
      <c r="F35" s="201"/>
      <c r="G35" s="194">
        <f>(G153+H153+I152+J153*K153+L153*M153)*I78</f>
        <v>0</v>
      </c>
      <c r="H35" s="194">
        <f>G35*A38</f>
        <v>0</v>
      </c>
      <c r="I35" s="187">
        <f>H35*30.126</f>
        <v>0</v>
      </c>
      <c r="J35" s="188"/>
      <c r="K35" s="189"/>
      <c r="M35" s="190"/>
      <c r="N35" s="202"/>
      <c r="O35" s="203"/>
      <c r="P35" s="176" t="s">
        <v>52</v>
      </c>
    </row>
    <row r="36" spans="1:16" s="183" customFormat="1" ht="13.5" customHeight="1">
      <c r="A36" s="201" t="s">
        <v>53</v>
      </c>
      <c r="B36" s="201"/>
      <c r="C36" s="201"/>
      <c r="D36" s="201"/>
      <c r="E36" s="201"/>
      <c r="F36" s="201"/>
      <c r="G36" s="194"/>
      <c r="H36" s="194">
        <f>H31*0.7</f>
        <v>0</v>
      </c>
      <c r="I36" s="187">
        <f>H36*30.126</f>
        <v>0</v>
      </c>
      <c r="J36" s="188"/>
      <c r="K36" s="189"/>
      <c r="L36" s="190"/>
      <c r="N36" s="188"/>
      <c r="O36" s="189"/>
      <c r="P36" s="190"/>
    </row>
    <row r="37" spans="1:16" s="183" customFormat="1" ht="12.6" customHeight="1">
      <c r="A37" s="201"/>
      <c r="B37" s="201"/>
      <c r="C37" s="201"/>
      <c r="D37" s="201"/>
      <c r="E37" s="201"/>
      <c r="F37" s="201"/>
      <c r="G37" s="166" t="s">
        <v>328</v>
      </c>
      <c r="H37" s="167" t="s">
        <v>327</v>
      </c>
      <c r="I37" s="168" t="s">
        <v>393</v>
      </c>
      <c r="J37" s="188"/>
      <c r="K37" s="189"/>
      <c r="L37" s="190"/>
      <c r="M37" s="204"/>
      <c r="N37" s="205"/>
      <c r="O37" s="206"/>
      <c r="P37" s="174" t="s">
        <v>54</v>
      </c>
    </row>
    <row r="38" spans="1:16" s="183" customFormat="1" ht="12.6" customHeight="1">
      <c r="A38" s="201">
        <v>1</v>
      </c>
      <c r="B38" s="201"/>
      <c r="C38" s="201"/>
      <c r="D38" s="201"/>
      <c r="E38" s="201"/>
      <c r="F38" s="201"/>
      <c r="G38" s="194"/>
      <c r="H38" s="187"/>
      <c r="J38" s="188"/>
      <c r="K38" s="189"/>
      <c r="L38" s="190"/>
      <c r="M38" s="204"/>
      <c r="N38" s="205"/>
      <c r="O38" s="206"/>
      <c r="P38" s="175" t="s">
        <v>55</v>
      </c>
    </row>
    <row r="39" spans="1:16" s="183" customFormat="1" ht="3.75" customHeight="1">
      <c r="A39" s="201"/>
      <c r="B39" s="201"/>
      <c r="C39" s="201"/>
      <c r="D39" s="201"/>
      <c r="E39" s="201"/>
      <c r="F39" s="201"/>
      <c r="G39" s="194"/>
      <c r="H39" s="187"/>
      <c r="J39" s="188"/>
      <c r="K39" s="189"/>
      <c r="L39" s="190"/>
      <c r="N39" s="188"/>
      <c r="O39" s="189"/>
      <c r="P39" s="207"/>
    </row>
    <row r="40" spans="1:16" s="183" customFormat="1" ht="21" customHeight="1">
      <c r="A40" s="208" t="s">
        <v>408</v>
      </c>
      <c r="B40" s="209"/>
      <c r="C40" s="209"/>
      <c r="D40" s="209"/>
      <c r="E40" s="210"/>
      <c r="F40" s="210"/>
      <c r="G40" s="210"/>
      <c r="H40" s="211"/>
      <c r="I40" s="212"/>
      <c r="J40" s="212"/>
      <c r="K40" s="213"/>
      <c r="L40" s="212"/>
      <c r="M40" s="212"/>
      <c r="N40" s="212"/>
      <c r="O40" s="212"/>
      <c r="P40" s="212"/>
    </row>
    <row r="41" spans="1:16" s="183" customFormat="1" ht="15.75" customHeight="1">
      <c r="A41" s="170" t="s">
        <v>396</v>
      </c>
      <c r="B41" s="214"/>
      <c r="C41" s="214"/>
      <c r="D41" s="214"/>
      <c r="E41" s="214"/>
      <c r="F41" s="214"/>
      <c r="G41" s="185"/>
      <c r="H41" s="215">
        <f>SUM(H43:H45)</f>
        <v>0</v>
      </c>
      <c r="I41" s="187">
        <f>H41*30.126</f>
        <v>0</v>
      </c>
      <c r="J41" s="216"/>
      <c r="K41" s="189"/>
      <c r="L41" s="478" t="s">
        <v>407</v>
      </c>
      <c r="M41" s="478"/>
      <c r="N41" s="216"/>
      <c r="O41" s="189"/>
      <c r="P41" s="190"/>
    </row>
    <row r="42" spans="1:16" s="197" customFormat="1" ht="12.6" customHeight="1">
      <c r="A42" s="171" t="s">
        <v>395</v>
      </c>
      <c r="B42" s="217"/>
      <c r="C42" s="217"/>
      <c r="D42" s="217"/>
      <c r="E42" s="217"/>
      <c r="F42" s="217"/>
      <c r="G42" s="218">
        <f>SUM(G43:G45)</f>
        <v>0</v>
      </c>
      <c r="H42" s="194"/>
      <c r="I42" s="187">
        <f>G42*30.126</f>
        <v>0</v>
      </c>
      <c r="J42" s="219"/>
      <c r="K42" s="196"/>
      <c r="L42" s="478"/>
      <c r="M42" s="478"/>
      <c r="N42" s="219"/>
      <c r="O42" s="196"/>
      <c r="P42" s="178" t="s">
        <v>399</v>
      </c>
    </row>
    <row r="43" spans="1:16" s="183" customFormat="1" ht="12.6" customHeight="1">
      <c r="A43" s="201" t="s">
        <v>48</v>
      </c>
      <c r="B43" s="201"/>
      <c r="C43" s="201"/>
      <c r="D43" s="201"/>
      <c r="E43" s="201"/>
      <c r="F43" s="201"/>
      <c r="G43" s="194">
        <f>G33*1.51</f>
        <v>0</v>
      </c>
      <c r="H43" s="194">
        <f>G43*1.2</f>
        <v>0</v>
      </c>
      <c r="I43" s="187">
        <f>H43*30.126</f>
        <v>0</v>
      </c>
      <c r="J43" s="216"/>
      <c r="K43" s="189"/>
      <c r="L43" s="478"/>
      <c r="M43" s="478"/>
      <c r="N43" s="216"/>
      <c r="O43" s="189"/>
      <c r="P43" s="178" t="s">
        <v>400</v>
      </c>
    </row>
    <row r="44" spans="1:16" s="183" customFormat="1" ht="12.6" customHeight="1">
      <c r="A44" s="201" t="s">
        <v>50</v>
      </c>
      <c r="B44" s="201"/>
      <c r="C44" s="201"/>
      <c r="D44" s="201"/>
      <c r="E44" s="201"/>
      <c r="F44" s="201"/>
      <c r="G44" s="194">
        <f>G34</f>
        <v>0</v>
      </c>
      <c r="H44" s="194">
        <f>G44*1.2</f>
        <v>0</v>
      </c>
      <c r="I44" s="187">
        <f>H44*30.126</f>
        <v>0</v>
      </c>
      <c r="J44" s="216"/>
      <c r="K44" s="189"/>
      <c r="L44" s="478"/>
      <c r="M44" s="478"/>
      <c r="N44" s="216"/>
      <c r="O44" s="189"/>
      <c r="P44" s="178" t="s">
        <v>402</v>
      </c>
    </row>
    <row r="45" spans="1:16" s="183" customFormat="1" ht="12.6" customHeight="1">
      <c r="A45" s="201" t="s">
        <v>51</v>
      </c>
      <c r="B45" s="201"/>
      <c r="C45" s="201"/>
      <c r="D45" s="201"/>
      <c r="E45" s="201"/>
      <c r="F45" s="201"/>
      <c r="G45" s="194">
        <f>G35</f>
        <v>0</v>
      </c>
      <c r="H45" s="194">
        <f>G45*A38</f>
        <v>0</v>
      </c>
      <c r="I45" s="187">
        <f>H45*30.126</f>
        <v>0</v>
      </c>
      <c r="J45" s="216"/>
      <c r="K45" s="189"/>
      <c r="L45" s="478"/>
      <c r="M45" s="478"/>
      <c r="N45" s="216"/>
      <c r="O45" s="189"/>
      <c r="P45" s="179" t="s">
        <v>52</v>
      </c>
    </row>
    <row r="46" spans="1:16" s="183" customFormat="1" ht="13.5" customHeight="1">
      <c r="A46" s="201" t="s">
        <v>53</v>
      </c>
      <c r="B46" s="201"/>
      <c r="C46" s="201"/>
      <c r="D46" s="201"/>
      <c r="E46" s="201"/>
      <c r="F46" s="201"/>
      <c r="G46" s="194"/>
      <c r="H46" s="194">
        <f>H41*0.7</f>
        <v>0</v>
      </c>
      <c r="I46" s="187">
        <f>H46*30.126</f>
        <v>0</v>
      </c>
      <c r="J46" s="216"/>
      <c r="K46" s="189"/>
      <c r="L46" s="464"/>
      <c r="M46" s="464"/>
      <c r="N46" s="220"/>
      <c r="O46" s="206"/>
      <c r="P46" s="174" t="s">
        <v>56</v>
      </c>
    </row>
    <row r="47" spans="1:16" s="183" customFormat="1" ht="12.6" customHeight="1">
      <c r="A47" s="201"/>
      <c r="B47" s="201"/>
      <c r="C47" s="201"/>
      <c r="D47" s="201"/>
      <c r="E47" s="201"/>
      <c r="F47" s="201"/>
      <c r="G47" s="166" t="s">
        <v>328</v>
      </c>
      <c r="H47" s="167" t="s">
        <v>327</v>
      </c>
      <c r="I47" s="168" t="s">
        <v>393</v>
      </c>
      <c r="J47" s="216"/>
      <c r="K47" s="189"/>
      <c r="L47" s="464"/>
      <c r="M47" s="464"/>
      <c r="N47" s="220"/>
      <c r="O47" s="206"/>
      <c r="P47" s="174" t="s">
        <v>57</v>
      </c>
    </row>
    <row r="48" spans="1:16" s="183" customFormat="1" ht="12.6" customHeight="1">
      <c r="A48" s="201"/>
      <c r="B48" s="201"/>
      <c r="C48" s="201"/>
      <c r="D48" s="201"/>
      <c r="E48" s="201"/>
      <c r="F48" s="201"/>
      <c r="G48" s="194"/>
      <c r="H48" s="187"/>
      <c r="I48" s="216"/>
      <c r="J48" s="216"/>
      <c r="K48" s="189"/>
      <c r="L48" s="221"/>
      <c r="M48" s="220"/>
      <c r="N48" s="220"/>
      <c r="O48" s="206"/>
      <c r="P48" s="174" t="s">
        <v>58</v>
      </c>
    </row>
    <row r="49" spans="1:17" s="183" customFormat="1" ht="2.25" customHeight="1">
      <c r="A49" s="201"/>
      <c r="B49" s="201"/>
      <c r="C49" s="201"/>
      <c r="D49" s="201"/>
      <c r="E49" s="201"/>
      <c r="F49" s="201"/>
      <c r="G49" s="222"/>
      <c r="H49" s="163"/>
      <c r="I49" s="216"/>
      <c r="J49" s="216"/>
      <c r="K49" s="189"/>
      <c r="L49" s="216"/>
      <c r="M49" s="216"/>
      <c r="N49" s="216"/>
      <c r="O49" s="189"/>
      <c r="P49" s="216"/>
    </row>
    <row r="50" spans="1:17" s="183" customFormat="1" ht="24" customHeight="1">
      <c r="A50" s="223" t="s">
        <v>409</v>
      </c>
      <c r="B50" s="224"/>
      <c r="C50" s="224"/>
      <c r="D50" s="225"/>
      <c r="E50" s="226"/>
      <c r="F50" s="226"/>
      <c r="G50" s="226"/>
      <c r="H50" s="227"/>
      <c r="I50" s="228"/>
      <c r="J50" s="228"/>
      <c r="K50" s="229"/>
      <c r="L50" s="228"/>
      <c r="M50" s="228"/>
      <c r="N50" s="228"/>
      <c r="O50" s="228"/>
      <c r="P50" s="228"/>
    </row>
    <row r="51" spans="1:17" s="183" customFormat="1" ht="15" customHeight="1">
      <c r="A51" s="172" t="s">
        <v>396</v>
      </c>
      <c r="B51" s="230"/>
      <c r="C51" s="230"/>
      <c r="D51" s="230"/>
      <c r="E51" s="230"/>
      <c r="F51" s="230"/>
      <c r="G51" s="185"/>
      <c r="H51" s="231">
        <f>SUM(H53:H55)</f>
        <v>0</v>
      </c>
      <c r="I51" s="187">
        <f>H51*30.126</f>
        <v>0</v>
      </c>
      <c r="J51" s="216"/>
      <c r="K51" s="189"/>
      <c r="L51" s="216"/>
      <c r="M51" s="190"/>
      <c r="N51" s="216"/>
      <c r="O51" s="189"/>
      <c r="P51" s="190"/>
    </row>
    <row r="52" spans="1:17" s="197" customFormat="1" ht="12.6" customHeight="1">
      <c r="A52" s="173" t="s">
        <v>395</v>
      </c>
      <c r="B52" s="224"/>
      <c r="C52" s="224"/>
      <c r="D52" s="224"/>
      <c r="E52" s="224"/>
      <c r="F52" s="224"/>
      <c r="G52" s="232">
        <f>SUM(G53:G55)</f>
        <v>0</v>
      </c>
      <c r="H52" s="194"/>
      <c r="I52" s="187">
        <f>G52*30.126</f>
        <v>0</v>
      </c>
      <c r="J52" s="219"/>
      <c r="K52" s="196"/>
      <c r="L52" s="219"/>
      <c r="M52" s="198"/>
      <c r="N52" s="219"/>
      <c r="O52" s="196"/>
      <c r="P52" s="233" t="s">
        <v>403</v>
      </c>
      <c r="Q52" s="234"/>
    </row>
    <row r="53" spans="1:17" s="183" customFormat="1" ht="12.6" customHeight="1">
      <c r="A53" s="201" t="s">
        <v>48</v>
      </c>
      <c r="B53" s="201"/>
      <c r="C53" s="201"/>
      <c r="D53" s="201"/>
      <c r="E53" s="201"/>
      <c r="F53" s="201"/>
      <c r="G53" s="194">
        <f>G33*1.75</f>
        <v>0</v>
      </c>
      <c r="H53" s="194">
        <f>G53*1.2</f>
        <v>0</v>
      </c>
      <c r="I53" s="187">
        <f>H53*30.126</f>
        <v>0</v>
      </c>
      <c r="J53" s="216"/>
      <c r="K53" s="189"/>
      <c r="L53" s="216"/>
      <c r="M53" s="190"/>
      <c r="N53" s="216"/>
      <c r="O53" s="189"/>
      <c r="P53" s="233" t="s">
        <v>400</v>
      </c>
    </row>
    <row r="54" spans="1:17" s="183" customFormat="1" ht="12.6" customHeight="1">
      <c r="A54" s="201" t="s">
        <v>50</v>
      </c>
      <c r="B54" s="201"/>
      <c r="C54" s="201"/>
      <c r="D54" s="201"/>
      <c r="E54" s="201"/>
      <c r="F54" s="201"/>
      <c r="G54" s="194">
        <f>G44</f>
        <v>0</v>
      </c>
      <c r="H54" s="194">
        <f>G54*1.2</f>
        <v>0</v>
      </c>
      <c r="I54" s="187">
        <f>H54*30.126</f>
        <v>0</v>
      </c>
      <c r="J54" s="216"/>
      <c r="K54" s="189"/>
      <c r="L54" s="216"/>
      <c r="M54" s="190"/>
      <c r="N54" s="216"/>
      <c r="O54" s="189"/>
      <c r="P54" s="233" t="s">
        <v>402</v>
      </c>
    </row>
    <row r="55" spans="1:17" s="183" customFormat="1" ht="12.6" customHeight="1">
      <c r="A55" s="201" t="s">
        <v>51</v>
      </c>
      <c r="B55" s="201"/>
      <c r="C55" s="201"/>
      <c r="D55" s="201"/>
      <c r="E55" s="201"/>
      <c r="F55" s="201"/>
      <c r="G55" s="194">
        <f>G45</f>
        <v>0</v>
      </c>
      <c r="H55" s="194">
        <f>G55*A38</f>
        <v>0</v>
      </c>
      <c r="I55" s="187">
        <f>H55*30.126</f>
        <v>0</v>
      </c>
      <c r="J55" s="216"/>
      <c r="K55" s="189"/>
      <c r="L55" s="216"/>
      <c r="M55" s="190"/>
      <c r="N55" s="216"/>
      <c r="O55" s="189"/>
      <c r="P55" s="235" t="s">
        <v>52</v>
      </c>
    </row>
    <row r="56" spans="1:17" s="183" customFormat="1" ht="13.5" customHeight="1">
      <c r="A56" s="201" t="s">
        <v>53</v>
      </c>
      <c r="B56" s="201"/>
      <c r="C56" s="201"/>
      <c r="D56" s="201"/>
      <c r="E56" s="201"/>
      <c r="F56" s="201"/>
      <c r="G56" s="194"/>
      <c r="H56" s="194">
        <f>H51*0.7</f>
        <v>0</v>
      </c>
      <c r="I56" s="187">
        <f>H56*30.126</f>
        <v>0</v>
      </c>
      <c r="J56" s="188"/>
      <c r="K56" s="189"/>
      <c r="L56" s="190"/>
      <c r="N56" s="205"/>
      <c r="O56" s="206"/>
      <c r="P56" s="174" t="s">
        <v>56</v>
      </c>
    </row>
    <row r="57" spans="1:17" s="183" customFormat="1" ht="12.6" customHeight="1">
      <c r="G57" s="166" t="s">
        <v>328</v>
      </c>
      <c r="H57" s="167" t="s">
        <v>327</v>
      </c>
      <c r="I57" s="168" t="s">
        <v>393</v>
      </c>
      <c r="J57" s="188"/>
      <c r="K57" s="189"/>
      <c r="L57" s="190"/>
      <c r="N57" s="205"/>
      <c r="O57" s="206"/>
      <c r="P57" s="174" t="s">
        <v>57</v>
      </c>
    </row>
    <row r="58" spans="1:17" s="183" customFormat="1" ht="12.6" customHeight="1">
      <c r="G58" s="188"/>
      <c r="H58" s="163"/>
      <c r="J58" s="188"/>
      <c r="K58" s="189"/>
      <c r="L58" s="236"/>
      <c r="N58" s="205"/>
      <c r="O58" s="206"/>
      <c r="P58" s="174" t="s">
        <v>58</v>
      </c>
    </row>
    <row r="59" spans="1:17" s="183" customFormat="1" ht="6.75" customHeight="1">
      <c r="G59" s="188"/>
      <c r="H59" s="163"/>
      <c r="J59" s="188"/>
      <c r="K59" s="189"/>
      <c r="L59" s="236"/>
      <c r="N59" s="188"/>
      <c r="O59" s="189"/>
      <c r="P59" s="237"/>
    </row>
    <row r="60" spans="1:17" s="164" customFormat="1" ht="16.350000000000001" customHeight="1">
      <c r="B60" s="190"/>
      <c r="C60" s="238" t="s">
        <v>59</v>
      </c>
      <c r="D60" s="239"/>
      <c r="E60" s="240"/>
      <c r="F60" s="239"/>
      <c r="G60" s="241"/>
      <c r="H60" s="242"/>
      <c r="I60" s="190"/>
      <c r="J60" s="190"/>
      <c r="K60" s="190"/>
      <c r="L60" s="190"/>
      <c r="M60" s="190"/>
      <c r="N60" s="190"/>
      <c r="O60" s="190"/>
      <c r="P60" s="190"/>
    </row>
    <row r="61" spans="1:17" s="164" customFormat="1" ht="18.600000000000001" customHeight="1">
      <c r="A61" s="243" t="s">
        <v>386</v>
      </c>
      <c r="B61" s="244"/>
      <c r="C61" s="239"/>
      <c r="D61" s="239"/>
      <c r="E61" s="240"/>
      <c r="F61" s="241"/>
      <c r="G61" s="241"/>
      <c r="H61" s="242"/>
      <c r="I61" s="190"/>
      <c r="J61" s="190"/>
      <c r="K61" s="190"/>
      <c r="L61" s="190"/>
      <c r="M61" s="190"/>
      <c r="N61" s="190"/>
      <c r="O61" s="190"/>
      <c r="P61" s="190"/>
    </row>
    <row r="62" spans="1:17" s="164" customFormat="1" ht="18.600000000000001" customHeight="1">
      <c r="A62" s="245" t="s">
        <v>397</v>
      </c>
      <c r="B62" s="244"/>
      <c r="C62" s="239"/>
      <c r="D62" s="239"/>
      <c r="E62" s="240"/>
      <c r="F62" s="241"/>
      <c r="G62" s="241"/>
      <c r="H62" s="242"/>
      <c r="I62" s="190"/>
      <c r="J62" s="190"/>
      <c r="K62" s="190"/>
      <c r="L62" s="190"/>
      <c r="M62" s="190"/>
      <c r="N62" s="190"/>
      <c r="O62" s="190"/>
      <c r="P62" s="190"/>
    </row>
    <row r="63" spans="1:17" s="164" customFormat="1" ht="6.75" customHeight="1">
      <c r="A63" s="246"/>
      <c r="B63" s="244"/>
      <c r="C63" s="239"/>
      <c r="D63" s="239"/>
      <c r="E63" s="240"/>
      <c r="F63" s="241"/>
      <c r="G63" s="241"/>
      <c r="H63" s="242"/>
      <c r="I63" s="190"/>
      <c r="J63" s="190"/>
      <c r="K63" s="190"/>
      <c r="L63" s="190"/>
      <c r="M63" s="190"/>
      <c r="N63" s="190"/>
      <c r="O63" s="190"/>
      <c r="P63" s="190"/>
    </row>
    <row r="64" spans="1:17" s="183" customFormat="1" ht="17.649999999999999" customHeight="1">
      <c r="A64" s="247" t="s">
        <v>60</v>
      </c>
      <c r="B64" s="248"/>
      <c r="C64" s="248"/>
      <c r="D64" s="248"/>
      <c r="E64" s="248"/>
      <c r="F64" s="248"/>
      <c r="G64" s="249"/>
      <c r="H64" s="250"/>
      <c r="I64" s="248"/>
      <c r="J64" s="249"/>
      <c r="K64" s="250"/>
      <c r="L64" s="248"/>
      <c r="M64" s="251"/>
      <c r="N64" s="249"/>
      <c r="O64" s="250"/>
      <c r="P64" s="248"/>
    </row>
    <row r="65" spans="1:17" s="183" customFormat="1" ht="11.1" customHeight="1">
      <c r="A65" s="248" t="s">
        <v>61</v>
      </c>
      <c r="B65" s="248"/>
      <c r="C65" s="248"/>
      <c r="D65" s="248"/>
      <c r="E65" s="248"/>
      <c r="F65" s="248"/>
      <c r="G65" s="249">
        <f>G152+H152</f>
        <v>0</v>
      </c>
      <c r="H65" s="252">
        <f t="shared" ref="H65:H70" si="0">G65*30.126</f>
        <v>0</v>
      </c>
      <c r="I65" s="248"/>
      <c r="J65" s="249" t="s">
        <v>62</v>
      </c>
      <c r="K65" s="250"/>
      <c r="L65" s="248"/>
      <c r="M65" s="253">
        <v>1</v>
      </c>
      <c r="N65" s="249">
        <f t="shared" ref="N65:N70" si="1">($G$68)/$J$19*M65</f>
        <v>0</v>
      </c>
      <c r="O65" s="252">
        <f t="shared" ref="O65:O71" si="2">N65*30.126</f>
        <v>0</v>
      </c>
      <c r="P65" s="250"/>
    </row>
    <row r="66" spans="1:17" s="183" customFormat="1" ht="11.1" customHeight="1">
      <c r="A66" s="248" t="s">
        <v>63</v>
      </c>
      <c r="B66" s="248"/>
      <c r="C66" s="248"/>
      <c r="D66" s="248"/>
      <c r="E66" s="248"/>
      <c r="F66" s="248"/>
      <c r="G66" s="249">
        <f>J152</f>
        <v>0</v>
      </c>
      <c r="H66" s="252">
        <f t="shared" si="0"/>
        <v>0</v>
      </c>
      <c r="I66" s="248"/>
      <c r="J66" s="249" t="s">
        <v>64</v>
      </c>
      <c r="K66" s="250"/>
      <c r="L66" s="248"/>
      <c r="M66" s="253">
        <v>0.5</v>
      </c>
      <c r="N66" s="249">
        <f t="shared" si="1"/>
        <v>0</v>
      </c>
      <c r="O66" s="252">
        <f t="shared" si="2"/>
        <v>0</v>
      </c>
      <c r="P66" s="250"/>
    </row>
    <row r="67" spans="1:17" s="183" customFormat="1" ht="11.1" customHeight="1">
      <c r="A67" s="248" t="s">
        <v>65</v>
      </c>
      <c r="B67" s="248"/>
      <c r="C67" s="248"/>
      <c r="D67" s="248"/>
      <c r="E67" s="248"/>
      <c r="F67" s="248"/>
      <c r="G67" s="249">
        <f>L152</f>
        <v>0</v>
      </c>
      <c r="H67" s="252">
        <f t="shared" si="0"/>
        <v>0</v>
      </c>
      <c r="I67" s="248"/>
      <c r="J67" s="248" t="s">
        <v>66</v>
      </c>
      <c r="K67" s="248"/>
      <c r="L67" s="248"/>
      <c r="M67" s="253">
        <v>5</v>
      </c>
      <c r="N67" s="249">
        <f t="shared" si="1"/>
        <v>0</v>
      </c>
      <c r="O67" s="252">
        <f t="shared" si="2"/>
        <v>0</v>
      </c>
      <c r="P67" s="250"/>
    </row>
    <row r="68" spans="1:17" s="183" customFormat="1" ht="11.1" customHeight="1">
      <c r="A68" s="248" t="s">
        <v>67</v>
      </c>
      <c r="B68" s="248"/>
      <c r="C68" s="248"/>
      <c r="D68" s="248"/>
      <c r="E68" s="248"/>
      <c r="F68" s="248"/>
      <c r="G68" s="249">
        <f>I152-P143</f>
        <v>0</v>
      </c>
      <c r="H68" s="252">
        <f t="shared" si="0"/>
        <v>0</v>
      </c>
      <c r="I68" s="248"/>
      <c r="J68" s="249" t="s">
        <v>68</v>
      </c>
      <c r="K68" s="250"/>
      <c r="L68" s="248"/>
      <c r="M68" s="253"/>
      <c r="N68" s="249">
        <f t="shared" si="1"/>
        <v>0</v>
      </c>
      <c r="O68" s="252">
        <f t="shared" si="2"/>
        <v>0</v>
      </c>
      <c r="P68" s="250"/>
    </row>
    <row r="69" spans="1:17" s="183" customFormat="1" ht="11.1" customHeight="1">
      <c r="A69" s="248" t="s">
        <v>69</v>
      </c>
      <c r="B69" s="248"/>
      <c r="C69" s="248"/>
      <c r="D69" s="248"/>
      <c r="E69" s="248"/>
      <c r="F69" s="248"/>
      <c r="G69" s="249">
        <f>G153+H153</f>
        <v>0</v>
      </c>
      <c r="H69" s="252">
        <f t="shared" si="0"/>
        <v>0</v>
      </c>
      <c r="I69" s="248"/>
      <c r="J69" s="249" t="s">
        <v>70</v>
      </c>
      <c r="K69" s="250"/>
      <c r="L69" s="248"/>
      <c r="M69" s="253">
        <v>5</v>
      </c>
      <c r="N69" s="249">
        <f t="shared" si="1"/>
        <v>0</v>
      </c>
      <c r="O69" s="252">
        <f t="shared" si="2"/>
        <v>0</v>
      </c>
      <c r="P69" s="250"/>
    </row>
    <row r="70" spans="1:17" s="183" customFormat="1" ht="11.1" customHeight="1">
      <c r="A70" s="248" t="s">
        <v>71</v>
      </c>
      <c r="B70" s="248"/>
      <c r="C70" s="248"/>
      <c r="D70" s="248"/>
      <c r="E70" s="248"/>
      <c r="F70" s="248"/>
      <c r="G70" s="249">
        <f>J153+L153</f>
        <v>5</v>
      </c>
      <c r="H70" s="252">
        <f t="shared" si="0"/>
        <v>150.63</v>
      </c>
      <c r="I70" s="248"/>
      <c r="J70" s="249" t="s">
        <v>72</v>
      </c>
      <c r="K70" s="250"/>
      <c r="L70" s="248"/>
      <c r="M70" s="253"/>
      <c r="N70" s="249">
        <f t="shared" si="1"/>
        <v>0</v>
      </c>
      <c r="O70" s="252">
        <f t="shared" si="2"/>
        <v>0</v>
      </c>
      <c r="P70" s="250"/>
    </row>
    <row r="71" spans="1:17" s="164" customFormat="1" ht="11.1" customHeight="1">
      <c r="A71" s="248"/>
      <c r="B71" s="254"/>
      <c r="C71" s="254"/>
      <c r="D71" s="254"/>
      <c r="E71" s="255"/>
      <c r="F71" s="254"/>
      <c r="G71" s="247"/>
      <c r="H71" s="256"/>
      <c r="I71" s="248"/>
      <c r="J71" s="249" t="s">
        <v>73</v>
      </c>
      <c r="K71" s="248"/>
      <c r="L71" s="248"/>
      <c r="M71" s="253">
        <v>100</v>
      </c>
      <c r="N71" s="249">
        <f>P143</f>
        <v>0</v>
      </c>
      <c r="O71" s="252">
        <f t="shared" si="2"/>
        <v>0</v>
      </c>
      <c r="P71" s="250"/>
    </row>
    <row r="72" spans="1:17" s="164" customFormat="1" ht="6.75" customHeight="1">
      <c r="A72" s="183"/>
      <c r="B72" s="257"/>
      <c r="C72" s="239"/>
      <c r="D72" s="239"/>
      <c r="E72" s="240"/>
      <c r="F72" s="239"/>
      <c r="G72" s="241"/>
      <c r="H72" s="258"/>
      <c r="I72" s="259"/>
      <c r="J72" s="188"/>
      <c r="K72" s="259"/>
      <c r="L72" s="259"/>
      <c r="M72" s="260"/>
      <c r="N72" s="261"/>
      <c r="O72" s="262"/>
      <c r="P72" s="189"/>
    </row>
    <row r="73" spans="1:17" s="164" customFormat="1" ht="11.1" customHeight="1">
      <c r="A73" s="247" t="s">
        <v>74</v>
      </c>
      <c r="B73" s="254"/>
      <c r="C73" s="254"/>
      <c r="D73" s="254"/>
      <c r="E73" s="255"/>
      <c r="F73" s="254"/>
      <c r="G73" s="247"/>
      <c r="H73" s="256"/>
      <c r="I73" s="248"/>
      <c r="J73" s="248"/>
      <c r="K73" s="248"/>
      <c r="L73" s="248"/>
      <c r="M73" s="248"/>
      <c r="N73" s="248"/>
      <c r="O73" s="263"/>
      <c r="P73" s="248"/>
    </row>
    <row r="74" spans="1:17" s="164" customFormat="1" ht="11.1" customHeight="1">
      <c r="A74" s="248" t="s">
        <v>75</v>
      </c>
      <c r="B74" s="264"/>
      <c r="C74" s="254"/>
      <c r="D74" s="254"/>
      <c r="E74" s="255"/>
      <c r="F74" s="265">
        <v>0.2</v>
      </c>
      <c r="G74" s="249">
        <f>G33*F74</f>
        <v>0</v>
      </c>
      <c r="H74" s="256"/>
      <c r="I74" s="248"/>
      <c r="J74" s="248" t="s">
        <v>76</v>
      </c>
      <c r="K74" s="248"/>
      <c r="L74" s="248"/>
      <c r="M74" s="266"/>
      <c r="N74" s="266">
        <v>0.84</v>
      </c>
      <c r="O74" s="267">
        <f>G66*N74</f>
        <v>0</v>
      </c>
      <c r="P74" s="250"/>
    </row>
    <row r="75" spans="1:17" s="164" customFormat="1" ht="11.1" customHeight="1">
      <c r="A75" s="248" t="s">
        <v>77</v>
      </c>
      <c r="B75" s="254"/>
      <c r="C75" s="254"/>
      <c r="D75" s="254"/>
      <c r="E75" s="255"/>
      <c r="F75" s="265">
        <v>0.35</v>
      </c>
      <c r="G75" s="249">
        <f>G33*F75</f>
        <v>0</v>
      </c>
      <c r="H75" s="256"/>
      <c r="I75" s="248"/>
      <c r="J75" s="248" t="s">
        <v>78</v>
      </c>
      <c r="K75" s="248"/>
      <c r="L75" s="248"/>
      <c r="M75" s="266"/>
      <c r="N75" s="266">
        <v>0.6</v>
      </c>
      <c r="O75" s="267">
        <f>N75*G67</f>
        <v>0</v>
      </c>
      <c r="P75" s="250"/>
      <c r="Q75" s="190"/>
    </row>
    <row r="76" spans="1:17" s="164" customFormat="1" ht="11.1" customHeight="1">
      <c r="A76" s="248" t="s">
        <v>79</v>
      </c>
      <c r="B76" s="254"/>
      <c r="C76" s="254"/>
      <c r="D76" s="254"/>
      <c r="E76" s="255"/>
      <c r="F76" s="265">
        <v>0.35</v>
      </c>
      <c r="G76" s="249">
        <f>G152*F76</f>
        <v>0</v>
      </c>
      <c r="H76" s="256"/>
      <c r="I76" s="248"/>
      <c r="J76" s="248" t="s">
        <v>80</v>
      </c>
      <c r="K76" s="248"/>
      <c r="L76" s="248"/>
      <c r="M76" s="248"/>
      <c r="N76" s="249">
        <f>($G$68)/$J$19*P76</f>
        <v>0</v>
      </c>
      <c r="O76" s="252">
        <f>M76/30.126</f>
        <v>0</v>
      </c>
      <c r="P76" s="268">
        <v>5</v>
      </c>
    </row>
    <row r="77" spans="1:17" s="164" customFormat="1" ht="11.1" customHeight="1">
      <c r="A77" s="248" t="s">
        <v>81</v>
      </c>
      <c r="B77" s="254"/>
      <c r="C77" s="254"/>
      <c r="D77" s="254"/>
      <c r="E77" s="255"/>
      <c r="F77" s="265">
        <v>0.8</v>
      </c>
      <c r="G77" s="249">
        <f>F77*H152</f>
        <v>0</v>
      </c>
      <c r="H77" s="256"/>
      <c r="I77" s="248"/>
      <c r="J77" s="248" t="s">
        <v>82</v>
      </c>
      <c r="K77" s="248"/>
      <c r="L77" s="248"/>
      <c r="M77" s="248"/>
      <c r="N77" s="249">
        <f>$J$152/$J$82*P77</f>
        <v>0</v>
      </c>
      <c r="O77" s="252">
        <f>M77/30.126</f>
        <v>0</v>
      </c>
      <c r="P77" s="268">
        <v>17</v>
      </c>
    </row>
    <row r="78" spans="1:17" s="164" customFormat="1" ht="11.1" customHeight="1">
      <c r="A78" s="269" t="s">
        <v>394</v>
      </c>
      <c r="B78" s="270"/>
      <c r="C78" s="270"/>
      <c r="D78" s="270"/>
      <c r="E78" s="271"/>
      <c r="F78" s="272"/>
      <c r="G78" s="273">
        <f>G35*0.2</f>
        <v>0</v>
      </c>
      <c r="H78" s="274">
        <f>G78*30.126</f>
        <v>0</v>
      </c>
      <c r="I78" s="275">
        <v>1</v>
      </c>
      <c r="J78" s="248"/>
      <c r="K78" s="248"/>
      <c r="L78" s="248"/>
      <c r="M78" s="248"/>
      <c r="N78" s="248"/>
      <c r="O78" s="251"/>
      <c r="P78" s="250"/>
    </row>
    <row r="79" spans="1:17" s="164" customFormat="1" ht="4.5" customHeight="1">
      <c r="A79" s="276"/>
      <c r="B79" s="277"/>
      <c r="C79" s="278"/>
      <c r="D79" s="278"/>
      <c r="E79" s="279"/>
      <c r="F79" s="278"/>
      <c r="G79" s="280"/>
      <c r="H79" s="276"/>
      <c r="I79" s="276"/>
      <c r="J79" s="276"/>
      <c r="K79" s="276"/>
      <c r="L79" s="276"/>
      <c r="M79" s="276"/>
      <c r="N79" s="276"/>
      <c r="O79" s="276"/>
      <c r="P79" s="281"/>
    </row>
    <row r="80" spans="1:17" s="164" customFormat="1" ht="6" customHeight="1">
      <c r="A80" s="246"/>
      <c r="B80" s="244"/>
      <c r="C80" s="239"/>
      <c r="D80" s="239"/>
      <c r="E80" s="240"/>
      <c r="F80" s="241"/>
      <c r="G80" s="241"/>
      <c r="H80" s="242"/>
      <c r="I80" s="190"/>
      <c r="J80" s="190"/>
      <c r="K80" s="190"/>
      <c r="L80" s="190"/>
      <c r="M80" s="190"/>
      <c r="N80" s="190"/>
      <c r="O80" s="190"/>
      <c r="P80" s="190"/>
    </row>
    <row r="81" spans="1:19" s="164" customFormat="1" ht="17.25" customHeight="1">
      <c r="A81" s="282" t="s">
        <v>83</v>
      </c>
      <c r="B81" s="190"/>
      <c r="C81" s="239"/>
      <c r="D81" s="239"/>
      <c r="E81" s="240"/>
      <c r="F81" s="239"/>
      <c r="G81" s="241"/>
      <c r="H81" s="283"/>
      <c r="I81" s="283"/>
      <c r="J81" s="190"/>
      <c r="K81" s="190"/>
      <c r="L81" s="190"/>
      <c r="M81" s="283"/>
      <c r="N81" s="284">
        <f>H31</f>
        <v>0</v>
      </c>
      <c r="O81" s="284">
        <f>H41</f>
        <v>0</v>
      </c>
      <c r="P81" s="284">
        <f>H51</f>
        <v>0</v>
      </c>
    </row>
    <row r="82" spans="1:19" s="286" customFormat="1" ht="14.1" customHeight="1">
      <c r="A82" s="285" t="s">
        <v>412</v>
      </c>
      <c r="F82" s="286">
        <v>3</v>
      </c>
      <c r="G82" s="286">
        <v>1.5</v>
      </c>
      <c r="H82" s="286">
        <v>1.5</v>
      </c>
      <c r="J82" s="286">
        <v>12</v>
      </c>
      <c r="K82" s="286">
        <v>5</v>
      </c>
      <c r="L82" s="286">
        <v>17</v>
      </c>
      <c r="M82" s="286">
        <v>0</v>
      </c>
    </row>
    <row r="83" spans="1:19" s="183" customFormat="1" ht="21.6" customHeight="1">
      <c r="A83" s="481" t="s">
        <v>84</v>
      </c>
      <c r="B83" s="482" t="s">
        <v>85</v>
      </c>
      <c r="C83" s="482"/>
      <c r="D83" s="475"/>
      <c r="E83" s="475" t="s">
        <v>86</v>
      </c>
      <c r="F83" s="18" t="s">
        <v>87</v>
      </c>
      <c r="G83" s="19" t="s">
        <v>88</v>
      </c>
      <c r="H83" s="19" t="s">
        <v>89</v>
      </c>
      <c r="I83" s="476" t="s">
        <v>90</v>
      </c>
      <c r="J83" s="17" t="s">
        <v>91</v>
      </c>
      <c r="K83" s="475" t="s">
        <v>92</v>
      </c>
      <c r="L83" s="17" t="s">
        <v>93</v>
      </c>
      <c r="M83" s="475" t="s">
        <v>94</v>
      </c>
      <c r="N83" s="475" t="s">
        <v>95</v>
      </c>
      <c r="O83" s="475" t="s">
        <v>96</v>
      </c>
      <c r="P83" s="479" t="s">
        <v>97</v>
      </c>
    </row>
    <row r="84" spans="1:19" s="287" customFormat="1" ht="19.5" customHeight="1">
      <c r="A84" s="481"/>
      <c r="B84" s="20" t="s">
        <v>98</v>
      </c>
      <c r="C84" s="20" t="s">
        <v>99</v>
      </c>
      <c r="D84" s="475"/>
      <c r="E84" s="475"/>
      <c r="F84" s="21" t="s">
        <v>100</v>
      </c>
      <c r="G84" s="19" t="s">
        <v>101</v>
      </c>
      <c r="H84" s="19" t="s">
        <v>101</v>
      </c>
      <c r="I84" s="476"/>
      <c r="J84" s="20" t="s">
        <v>101</v>
      </c>
      <c r="K84" s="475"/>
      <c r="L84" s="20" t="s">
        <v>101</v>
      </c>
      <c r="M84" s="475"/>
      <c r="N84" s="475"/>
      <c r="O84" s="475"/>
      <c r="P84" s="479"/>
    </row>
    <row r="85" spans="1:19" s="287" customFormat="1" ht="2.25" customHeight="1">
      <c r="A85" s="288"/>
      <c r="B85" s="289"/>
      <c r="C85" s="289"/>
      <c r="D85" s="288"/>
      <c r="E85" s="288"/>
      <c r="F85" s="288"/>
      <c r="G85" s="289"/>
      <c r="H85" s="289"/>
      <c r="I85" s="289"/>
      <c r="J85" s="289"/>
      <c r="K85" s="289"/>
      <c r="L85" s="289"/>
      <c r="M85" s="289"/>
      <c r="N85" s="289"/>
      <c r="O85" s="289"/>
      <c r="P85" s="289"/>
    </row>
    <row r="86" spans="1:19" s="183" customFormat="1" ht="12" customHeight="1">
      <c r="A86" s="486">
        <v>1</v>
      </c>
      <c r="B86" s="487" t="s">
        <v>102</v>
      </c>
      <c r="C86" s="487"/>
      <c r="D86" s="290">
        <v>333</v>
      </c>
      <c r="E86" s="291">
        <f>(D86/100*(100-$E$20)*$H$12*$K$12)/$I$78</f>
        <v>183.15</v>
      </c>
      <c r="F86" s="292"/>
      <c r="G86" s="291">
        <f>$K$14*(B87*IF($E$14=150,"3",IF($E$14=200,"4",IF($E$14=250,"5,5",IF($E$14=300,"7",IF($E$14=350,"8",IF($E$14=400,"9"))))))/1000+2)/$I$78</f>
        <v>11.52</v>
      </c>
      <c r="H86" s="291">
        <f>$K$15*(B87*IF($E$15=150,"3",IF($E$15=180,"4",IF($E$15=210,"4,4",IF($E$15=240,"6",IF($E$15=280,"7",IF($E$15=320,"9",IF($E$15=340,"10")))))))/1000+2)/$I$78</f>
        <v>12.472</v>
      </c>
      <c r="I86" s="291">
        <f>(B87+C87)*2/1000*$J$19</f>
        <v>87.86</v>
      </c>
      <c r="J86" s="293">
        <f>((B87)*(C87)/1000000*$J$82)/$I$78</f>
        <v>41.126400000000004</v>
      </c>
      <c r="K86" s="294">
        <f>O86</f>
        <v>0</v>
      </c>
      <c r="L86" s="291">
        <v>22</v>
      </c>
      <c r="M86" s="295">
        <f>O86</f>
        <v>0</v>
      </c>
      <c r="N86" s="291">
        <f>E86+F86+F87+G86+G87+H86+H87+I86</f>
        <v>302.142</v>
      </c>
      <c r="O86" s="480">
        <v>0</v>
      </c>
      <c r="P86" s="291">
        <f>N86*O86+J86*K86+J87*K87*K86+L86*M86+L87*M87*M86</f>
        <v>0</v>
      </c>
      <c r="Q86" s="471">
        <f>P86*1.2</f>
        <v>0</v>
      </c>
      <c r="R86" s="485"/>
      <c r="S86" s="485"/>
    </row>
    <row r="87" spans="1:19" s="183" customFormat="1" ht="12" customHeight="1">
      <c r="A87" s="486"/>
      <c r="B87" s="296">
        <v>2380</v>
      </c>
      <c r="C87" s="296">
        <v>1440</v>
      </c>
      <c r="D87" s="297">
        <f>D86*30.126</f>
        <v>10031.958000000001</v>
      </c>
      <c r="E87" s="297">
        <f>E86*30.126</f>
        <v>5517.5769</v>
      </c>
      <c r="F87" s="292"/>
      <c r="G87" s="291">
        <f>$B87/1000*$G$82</f>
        <v>3.57</v>
      </c>
      <c r="H87" s="291">
        <f>$B87/1000*$H$82</f>
        <v>3.57</v>
      </c>
      <c r="I87" s="297">
        <f>I86*30.126</f>
        <v>2646.8703599999999</v>
      </c>
      <c r="J87" s="293">
        <f>$K$82</f>
        <v>5</v>
      </c>
      <c r="K87" s="298">
        <v>3</v>
      </c>
      <c r="L87" s="293">
        <f>$M$82</f>
        <v>0</v>
      </c>
      <c r="M87" s="298">
        <v>1</v>
      </c>
      <c r="N87" s="297">
        <f>N86*30.126</f>
        <v>9102.3298919999997</v>
      </c>
      <c r="O87" s="480"/>
      <c r="P87" s="297">
        <f>P86*30.126</f>
        <v>0</v>
      </c>
      <c r="Q87" s="471">
        <f t="shared" ref="Q87:Q150" si="3">P87*1.2</f>
        <v>0</v>
      </c>
    </row>
    <row r="88" spans="1:19" s="183" customFormat="1" ht="12" customHeight="1">
      <c r="A88" s="288"/>
      <c r="B88" s="299"/>
      <c r="C88" s="299"/>
      <c r="D88" s="299"/>
      <c r="E88" s="299"/>
      <c r="F88" s="300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471">
        <f t="shared" si="3"/>
        <v>0</v>
      </c>
    </row>
    <row r="89" spans="1:19" s="183" customFormat="1" ht="12" customHeight="1">
      <c r="A89" s="486">
        <v>2</v>
      </c>
      <c r="B89" s="487" t="s">
        <v>103</v>
      </c>
      <c r="C89" s="487"/>
      <c r="D89" s="290">
        <v>267</v>
      </c>
      <c r="E89" s="291">
        <f>(D89/100*(100-$E$20)*$H$12*$K$12)/$I$78</f>
        <v>146.85</v>
      </c>
      <c r="F89" s="292"/>
      <c r="G89" s="291">
        <f>$K$14*(B90*IF($E$14=150,"3",IF($E$14=200,"4",IF($E$14=250,"5,5",IF($E$14=300,"7",IF($E$14=350,"8",IF($E$14=400,"9"))))))/1000+2)/$I$78</f>
        <v>10.28</v>
      </c>
      <c r="H89" s="291">
        <f>$K$15*(B90*IF($E$15=150,"3",IF($E$15=180,"4",IF($E$15=210,"4,4",IF($E$15=240,"6",IF($E$15=280,"7",IF($E$15=320,"9",IF($E$15=340,"10")))))))/1000+2)/$I$78</f>
        <v>11.108000000000001</v>
      </c>
      <c r="I89" s="291">
        <f>(B90+C90)*2/1000*$J$19</f>
        <v>80.72999999999999</v>
      </c>
      <c r="J89" s="293">
        <f>((B90)*(C90)/1000000*$J$82)/$I$78</f>
        <v>35.769599999999997</v>
      </c>
      <c r="K89" s="294">
        <f>O89</f>
        <v>0</v>
      </c>
      <c r="L89" s="291">
        <v>30</v>
      </c>
      <c r="M89" s="295">
        <f>O89</f>
        <v>0</v>
      </c>
      <c r="N89" s="291">
        <f>E89+F89+F90+G89+G90+H89+H90+I89</f>
        <v>255.17799999999997</v>
      </c>
      <c r="O89" s="480">
        <v>0</v>
      </c>
      <c r="P89" s="291">
        <f>N89*O89+J89*K89+J90*K90*K89+L89*M89+L90*M90*M89</f>
        <v>0</v>
      </c>
      <c r="Q89" s="471">
        <f t="shared" si="3"/>
        <v>0</v>
      </c>
      <c r="R89" s="485"/>
      <c r="S89" s="485"/>
    </row>
    <row r="90" spans="1:19" s="183" customFormat="1" ht="12" customHeight="1">
      <c r="A90" s="486"/>
      <c r="B90" s="296">
        <v>2070</v>
      </c>
      <c r="C90" s="296">
        <v>1440</v>
      </c>
      <c r="D90" s="297">
        <f>D89*30.126</f>
        <v>8043.6420000000007</v>
      </c>
      <c r="E90" s="297">
        <f>E89*30.126</f>
        <v>4424.0030999999999</v>
      </c>
      <c r="F90" s="292"/>
      <c r="G90" s="291">
        <f>$B90/1000*$G$82</f>
        <v>3.1049999999999995</v>
      </c>
      <c r="H90" s="291">
        <f>$B90/1000*$H$82</f>
        <v>3.1049999999999995</v>
      </c>
      <c r="I90" s="297">
        <f>I89*30.126</f>
        <v>2432.0719799999997</v>
      </c>
      <c r="J90" s="293">
        <f>$K$82</f>
        <v>5</v>
      </c>
      <c r="K90" s="298">
        <v>2</v>
      </c>
      <c r="L90" s="293">
        <f>$M$82</f>
        <v>0</v>
      </c>
      <c r="M90" s="298">
        <v>1</v>
      </c>
      <c r="N90" s="297">
        <f>N89*30.126</f>
        <v>7687.4924279999996</v>
      </c>
      <c r="O90" s="480"/>
      <c r="P90" s="297">
        <f>P89*30.126</f>
        <v>0</v>
      </c>
      <c r="Q90" s="471">
        <f t="shared" si="3"/>
        <v>0</v>
      </c>
    </row>
    <row r="91" spans="1:19" s="183" customFormat="1" ht="12" customHeight="1">
      <c r="A91" s="288"/>
      <c r="B91" s="299"/>
      <c r="C91" s="299"/>
      <c r="D91" s="299"/>
      <c r="E91" s="299"/>
      <c r="F91" s="300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471">
        <f t="shared" si="3"/>
        <v>0</v>
      </c>
    </row>
    <row r="92" spans="1:19" s="183" customFormat="1" ht="12" customHeight="1">
      <c r="A92" s="486">
        <v>3</v>
      </c>
      <c r="B92" s="487" t="s">
        <v>103</v>
      </c>
      <c r="C92" s="487"/>
      <c r="D92" s="290">
        <v>247</v>
      </c>
      <c r="E92" s="291">
        <f>(D92/100*(100-$E$20)*$H$12*$K$12)/$I$78</f>
        <v>135.85000000000002</v>
      </c>
      <c r="F92" s="292"/>
      <c r="G92" s="291">
        <f>$K$14*(B93*IF($E$14=150,"3",IF($E$14=200,"4",IF($E$14=250,"5,5",IF($E$14=300,"7",IF($E$14=350,"8",IF($E$14=400,"9"))))))/1000+2)/$I$78</f>
        <v>9.120000000000001</v>
      </c>
      <c r="H92" s="291">
        <f>$K$15*(B93*IF($E$15=150,"3",IF($E$15=180,"4",IF($E$15=210,"4,4",IF($E$15=240,"6",IF($E$15=280,"7",IF($E$15=320,"9",IF($E$15=340,"10")))))))/1000+2)/$I$78</f>
        <v>9.8320000000000007</v>
      </c>
      <c r="I92" s="291">
        <f>(B93+C93)*2/1000*$J$19</f>
        <v>74.06</v>
      </c>
      <c r="J92" s="293">
        <f>((B93)*(C93)/1000000*$J$82)/$I$78</f>
        <v>30.758400000000002</v>
      </c>
      <c r="K92" s="294">
        <f>O92</f>
        <v>0</v>
      </c>
      <c r="L92" s="291">
        <v>22</v>
      </c>
      <c r="M92" s="295">
        <f>O92</f>
        <v>0</v>
      </c>
      <c r="N92" s="291">
        <f>E92+F92+F93+G92+G93+H92+H93+I92</f>
        <v>234.202</v>
      </c>
      <c r="O92" s="480">
        <v>0</v>
      </c>
      <c r="P92" s="291">
        <f>N92*O92+J92*K92+J93*K93*K92+L92*M92+L93*M93*M92</f>
        <v>0</v>
      </c>
      <c r="Q92" s="471">
        <f t="shared" si="3"/>
        <v>0</v>
      </c>
    </row>
    <row r="93" spans="1:19" s="183" customFormat="1" ht="12" customHeight="1">
      <c r="A93" s="486"/>
      <c r="B93" s="296">
        <v>1780</v>
      </c>
      <c r="C93" s="296">
        <v>1440</v>
      </c>
      <c r="D93" s="297">
        <f>D92*30.126</f>
        <v>7441.1220000000003</v>
      </c>
      <c r="E93" s="297">
        <f>E92*30.126</f>
        <v>4092.6171000000008</v>
      </c>
      <c r="F93" s="292"/>
      <c r="G93" s="291">
        <f>$B93/1000*$G$82</f>
        <v>2.67</v>
      </c>
      <c r="H93" s="291">
        <f>$B93/1000*$H$82</f>
        <v>2.67</v>
      </c>
      <c r="I93" s="297">
        <f>I92*30.126</f>
        <v>2231.1315600000003</v>
      </c>
      <c r="J93" s="293">
        <f>$K$82</f>
        <v>5</v>
      </c>
      <c r="K93" s="298">
        <v>2</v>
      </c>
      <c r="L93" s="293">
        <f>$M$82</f>
        <v>0</v>
      </c>
      <c r="M93" s="298">
        <v>1</v>
      </c>
      <c r="N93" s="297">
        <v>0</v>
      </c>
      <c r="O93" s="480"/>
      <c r="P93" s="297">
        <f>P92*30.126</f>
        <v>0</v>
      </c>
      <c r="Q93" s="471">
        <f t="shared" si="3"/>
        <v>0</v>
      </c>
    </row>
    <row r="94" spans="1:19" s="183" customFormat="1" ht="12" customHeight="1">
      <c r="B94" s="302"/>
      <c r="C94" s="302"/>
      <c r="D94" s="302"/>
      <c r="E94" s="302"/>
      <c r="F94" s="300"/>
      <c r="G94" s="302"/>
      <c r="H94" s="302"/>
      <c r="I94" s="302"/>
      <c r="J94" s="301"/>
      <c r="K94" s="301"/>
      <c r="L94" s="301"/>
      <c r="M94" s="301"/>
      <c r="N94" s="302"/>
      <c r="O94" s="302"/>
      <c r="P94" s="302"/>
      <c r="Q94" s="471">
        <f t="shared" si="3"/>
        <v>0</v>
      </c>
    </row>
    <row r="95" spans="1:19" s="183" customFormat="1" ht="12" customHeight="1">
      <c r="A95" s="486">
        <v>4</v>
      </c>
      <c r="B95" s="487" t="s">
        <v>103</v>
      </c>
      <c r="C95" s="487"/>
      <c r="D95" s="290">
        <v>220</v>
      </c>
      <c r="E95" s="291">
        <f>(D95/100*(100-$E$20)*$H$12*$K$12)/$I$78</f>
        <v>121.00000000000001</v>
      </c>
      <c r="F95" s="292"/>
      <c r="G95" s="291">
        <f>$K$14*(B96*IF($E$14=150,"3",IF($E$14=200,"4",IF($E$14=250,"5,5",IF($E$14=300,"7",IF($E$14=350,"8",IF($E$14=400,"9"))))))/1000+2)/$I$78</f>
        <v>7.96</v>
      </c>
      <c r="H95" s="291">
        <f>$K$15*(B96*IF($E$15=150,"3",IF($E$15=180,"4",IF($E$15=210,"4,4",IF($E$15=240,"6",IF($E$15=280,"7",IF($E$15=320,"9",IF($E$15=340,"10")))))))/1000+2)/$I$78</f>
        <v>8.5560000000000009</v>
      </c>
      <c r="I95" s="291">
        <f>(B96+C96)*2/1000*$J$19</f>
        <v>67.39</v>
      </c>
      <c r="J95" s="293">
        <f>((B96)*(C96)/1000000*$J$82)/$I$78</f>
        <v>25.747199999999999</v>
      </c>
      <c r="K95" s="294">
        <f>O95</f>
        <v>0</v>
      </c>
      <c r="L95" s="291">
        <v>20</v>
      </c>
      <c r="M95" s="295">
        <f>O95</f>
        <v>0</v>
      </c>
      <c r="N95" s="291">
        <f>E95+F95+F96+G95+G96+H95+H96+I95</f>
        <v>209.37600000000003</v>
      </c>
      <c r="O95" s="480">
        <v>0</v>
      </c>
      <c r="P95" s="291">
        <f>N95*O95+J95*K95+J96*K96*K95+L95*M95+L96*M96*M95</f>
        <v>0</v>
      </c>
      <c r="Q95" s="471">
        <f t="shared" si="3"/>
        <v>0</v>
      </c>
      <c r="R95" s="485"/>
      <c r="S95" s="485"/>
    </row>
    <row r="96" spans="1:19" s="183" customFormat="1" ht="12" customHeight="1">
      <c r="A96" s="486"/>
      <c r="B96" s="296">
        <v>1490</v>
      </c>
      <c r="C96" s="296">
        <v>1440</v>
      </c>
      <c r="D96" s="297">
        <f>D95*30.126</f>
        <v>6627.72</v>
      </c>
      <c r="E96" s="297">
        <f>E95*30.126</f>
        <v>3645.2460000000005</v>
      </c>
      <c r="F96" s="292"/>
      <c r="G96" s="291">
        <f>$B96/1000*$G$82</f>
        <v>2.2349999999999999</v>
      </c>
      <c r="H96" s="291">
        <f>$B96/1000*$H$82</f>
        <v>2.2349999999999999</v>
      </c>
      <c r="I96" s="297">
        <f>I95*30.126</f>
        <v>2030.1911400000001</v>
      </c>
      <c r="J96" s="293">
        <f>$K$82</f>
        <v>5</v>
      </c>
      <c r="K96" s="298">
        <v>2</v>
      </c>
      <c r="L96" s="293">
        <f>$M$82</f>
        <v>0</v>
      </c>
      <c r="M96" s="298">
        <v>1</v>
      </c>
      <c r="N96" s="297">
        <f>N95*30.126</f>
        <v>6307.6613760000009</v>
      </c>
      <c r="O96" s="480"/>
      <c r="P96" s="297">
        <f>P95*30.126</f>
        <v>0</v>
      </c>
      <c r="Q96" s="471">
        <f t="shared" si="3"/>
        <v>0</v>
      </c>
    </row>
    <row r="97" spans="1:17" s="183" customFormat="1" ht="12" customHeight="1">
      <c r="B97" s="302"/>
      <c r="C97" s="302"/>
      <c r="D97" s="302"/>
      <c r="E97" s="302"/>
      <c r="F97" s="300"/>
      <c r="G97" s="302"/>
      <c r="H97" s="302"/>
      <c r="I97" s="302"/>
      <c r="J97" s="301"/>
      <c r="K97" s="301"/>
      <c r="L97" s="301"/>
      <c r="M97" s="301"/>
      <c r="N97" s="302"/>
      <c r="O97" s="302"/>
      <c r="P97" s="302"/>
      <c r="Q97" s="471">
        <f t="shared" si="3"/>
        <v>0</v>
      </c>
    </row>
    <row r="98" spans="1:17" s="183" customFormat="1" ht="12" customHeight="1">
      <c r="A98" s="486">
        <v>5</v>
      </c>
      <c r="B98" s="487" t="s">
        <v>104</v>
      </c>
      <c r="C98" s="487"/>
      <c r="D98" s="290">
        <v>151</v>
      </c>
      <c r="E98" s="291">
        <f>(D98/100*(100-$E$20)*$H$12*$K$12)/$I$78</f>
        <v>83.05</v>
      </c>
      <c r="F98" s="292"/>
      <c r="G98" s="291">
        <f>$K$14*(B99*IF($E$14=150,"3",IF($E$14=200,"4",IF($E$14=250,"5,5",IF($E$14=300,"7",IF($E$14=350,"8",IF($E$14=400,"9"))))))/1000+2)/$I$78</f>
        <v>6.72</v>
      </c>
      <c r="H98" s="291">
        <f>$K$15*(B99*IF($E$15=150,"3",IF($E$15=180,"4",IF($E$15=210,"4,4",IF($E$15=240,"6",IF($E$15=280,"7",IF($E$15=320,"9",IF($E$15=340,"10")))))))/1000+2)/$I$78</f>
        <v>7.1920000000000002</v>
      </c>
      <c r="I98" s="291">
        <f>(B99+C99)*2/1000*$J$19</f>
        <v>60.260000000000005</v>
      </c>
      <c r="J98" s="293">
        <f>((B99)*(C99)/1000000*$J$82)/$I$78</f>
        <v>20.3904</v>
      </c>
      <c r="K98" s="294">
        <f>O98</f>
        <v>0</v>
      </c>
      <c r="L98" s="303">
        <f>(B99*C99)/1000000*$L$82</f>
        <v>28.886400000000002</v>
      </c>
      <c r="M98" s="295">
        <f>O98</f>
        <v>0</v>
      </c>
      <c r="N98" s="291">
        <f>E98+F98+F99+G98+G99+H98+H99+I98</f>
        <v>160.762</v>
      </c>
      <c r="O98" s="480">
        <v>0</v>
      </c>
      <c r="P98" s="291">
        <f>N98*O98+J98*K98+J99*K99*K98+L98*M98+L99*M99*M98</f>
        <v>0</v>
      </c>
      <c r="Q98" s="471">
        <f t="shared" si="3"/>
        <v>0</v>
      </c>
    </row>
    <row r="99" spans="1:17" s="183" customFormat="1" ht="12" customHeight="1">
      <c r="A99" s="486"/>
      <c r="B99" s="296">
        <v>1180</v>
      </c>
      <c r="C99" s="296">
        <v>1440</v>
      </c>
      <c r="D99" s="297">
        <f>D98*30.126</f>
        <v>4549.0259999999998</v>
      </c>
      <c r="E99" s="297">
        <f>E98*30.126</f>
        <v>2501.9643000000001</v>
      </c>
      <c r="F99" s="292"/>
      <c r="G99" s="291">
        <f>$B99/1000*$G$82</f>
        <v>1.77</v>
      </c>
      <c r="H99" s="291">
        <f>$B99/1000*$H$82</f>
        <v>1.77</v>
      </c>
      <c r="I99" s="297">
        <f>I98*30.126</f>
        <v>1815.3927600000002</v>
      </c>
      <c r="J99" s="293">
        <f>$K$82</f>
        <v>5</v>
      </c>
      <c r="K99" s="298">
        <v>1</v>
      </c>
      <c r="L99" s="293">
        <f>$M$82</f>
        <v>0</v>
      </c>
      <c r="M99" s="298">
        <v>1</v>
      </c>
      <c r="N99" s="297">
        <f>N98*30.126</f>
        <v>4843.1160120000004</v>
      </c>
      <c r="O99" s="480"/>
      <c r="P99" s="297">
        <f>P98*30.126</f>
        <v>0</v>
      </c>
      <c r="Q99" s="471">
        <f t="shared" si="3"/>
        <v>0</v>
      </c>
    </row>
    <row r="100" spans="1:17" s="183" customFormat="1" ht="12" customHeight="1">
      <c r="B100" s="302"/>
      <c r="C100" s="302"/>
      <c r="D100" s="302"/>
      <c r="E100" s="302"/>
      <c r="F100" s="300"/>
      <c r="G100" s="302"/>
      <c r="H100" s="302"/>
      <c r="I100" s="302"/>
      <c r="J100" s="301"/>
      <c r="K100" s="301"/>
      <c r="L100" s="301"/>
      <c r="M100" s="301"/>
      <c r="N100" s="302"/>
      <c r="O100" s="302"/>
      <c r="P100" s="302"/>
      <c r="Q100" s="471">
        <f t="shared" si="3"/>
        <v>0</v>
      </c>
    </row>
    <row r="101" spans="1:17" s="183" customFormat="1" ht="12" customHeight="1">
      <c r="A101" s="486">
        <v>6</v>
      </c>
      <c r="B101" s="487" t="s">
        <v>104</v>
      </c>
      <c r="C101" s="487"/>
      <c r="D101" s="290">
        <v>127</v>
      </c>
      <c r="E101" s="291">
        <f>(D101/100*(100-$E$20)*$H$12*$K$12)/$I$78</f>
        <v>69.849999999999994</v>
      </c>
      <c r="F101" s="292"/>
      <c r="G101" s="291">
        <f>$K$14*(B102*IF($E$14=150,"3",IF($E$14=200,"4",IF($E$14=250,"5,5",IF($E$14=300,"7",IF($E$14=350,"8",IF($E$14=400,"9"))))))/1000+2)/$I$78</f>
        <v>5.6</v>
      </c>
      <c r="H101" s="291">
        <f>$K$15*(B102*IF($E$15=150,"3",IF($E$15=180,"4",IF($E$15=210,"4,4",IF($E$15=240,"6",IF($E$15=280,"7",IF($E$15=320,"9",IF($E$15=340,"10")))))))/1000+2)/$I$78</f>
        <v>5.9600000000000009</v>
      </c>
      <c r="I101" s="291">
        <f>(B102+C102)*2/1000*$J$19</f>
        <v>53.819999999999993</v>
      </c>
      <c r="J101" s="293">
        <f>((B102)*(C102)/1000000*$J$82)/$I$78</f>
        <v>15.552</v>
      </c>
      <c r="K101" s="294">
        <f>O101</f>
        <v>0</v>
      </c>
      <c r="L101" s="303">
        <f>(B102*C102)/1000000*$L$82</f>
        <v>22.032</v>
      </c>
      <c r="M101" s="295">
        <f>O101</f>
        <v>0</v>
      </c>
      <c r="N101" s="291">
        <f>E101+F101+F102+G101+G102+H101+H102+I101</f>
        <v>137.92999999999998</v>
      </c>
      <c r="O101" s="480">
        <v>0</v>
      </c>
      <c r="P101" s="291">
        <f>N101*O101+J101*K101+J102*K102*K101+L101*M101+L102*M102*M101</f>
        <v>0</v>
      </c>
      <c r="Q101" s="471">
        <f t="shared" si="3"/>
        <v>0</v>
      </c>
    </row>
    <row r="102" spans="1:17" s="183" customFormat="1" ht="12" customHeight="1">
      <c r="A102" s="486"/>
      <c r="B102" s="296">
        <v>900</v>
      </c>
      <c r="C102" s="296">
        <v>1440</v>
      </c>
      <c r="D102" s="297">
        <f>D101*30.126</f>
        <v>3826.002</v>
      </c>
      <c r="E102" s="297">
        <f>E101*30.126</f>
        <v>2104.3011000000001</v>
      </c>
      <c r="F102" s="292"/>
      <c r="G102" s="291">
        <f>$B102/1000*$G$82</f>
        <v>1.35</v>
      </c>
      <c r="H102" s="291">
        <f>$B102/1000*$H$82</f>
        <v>1.35</v>
      </c>
      <c r="I102" s="297">
        <f>I101*30.126</f>
        <v>1621.38132</v>
      </c>
      <c r="J102" s="293">
        <f>$K$82</f>
        <v>5</v>
      </c>
      <c r="K102" s="298">
        <v>1</v>
      </c>
      <c r="L102" s="293">
        <f>$M$82</f>
        <v>0</v>
      </c>
      <c r="M102" s="298">
        <v>1</v>
      </c>
      <c r="N102" s="297">
        <f>N101*30.126</f>
        <v>4155.2791799999995</v>
      </c>
      <c r="O102" s="480"/>
      <c r="P102" s="297">
        <f>P101*30.126</f>
        <v>0</v>
      </c>
      <c r="Q102" s="471">
        <f t="shared" si="3"/>
        <v>0</v>
      </c>
    </row>
    <row r="103" spans="1:17" s="183" customFormat="1" ht="12" customHeight="1">
      <c r="B103" s="302"/>
      <c r="C103" s="302"/>
      <c r="D103" s="302"/>
      <c r="E103" s="302"/>
      <c r="F103" s="300"/>
      <c r="G103" s="302"/>
      <c r="H103" s="302"/>
      <c r="I103" s="302"/>
      <c r="J103" s="301"/>
      <c r="K103" s="301"/>
      <c r="L103" s="301"/>
      <c r="M103" s="301"/>
      <c r="N103" s="302"/>
      <c r="O103" s="302"/>
      <c r="P103" s="302"/>
      <c r="Q103" s="471">
        <f t="shared" si="3"/>
        <v>0</v>
      </c>
    </row>
    <row r="104" spans="1:17" s="183" customFormat="1" ht="12" customHeight="1">
      <c r="A104" s="486">
        <v>7</v>
      </c>
      <c r="B104" s="487" t="s">
        <v>104</v>
      </c>
      <c r="C104" s="487"/>
      <c r="D104" s="290">
        <v>114</v>
      </c>
      <c r="E104" s="291">
        <f>(D104/100*(100-$E$20)*$H$12*$K$12)/$I$78</f>
        <v>62.699999999999996</v>
      </c>
      <c r="F104" s="292"/>
      <c r="G104" s="291">
        <f>$K$14*(B105*IF($E$14=150,"4",IF($E$14=200,"5",IF($E$14=250,"7",IF($E$14=300,"9",IF($E$14=350,"10",IF($E$14=400,"11"))))))/1000+2)/$I$78</f>
        <v>5.25</v>
      </c>
      <c r="H104" s="291">
        <f>$K$15*(B105*IF($E$15=150,"3",IF($E$15=180,"4",IF($E$15=210,"4,4",IF($E$15=240,"6",IF($E$15=280,"7",IF($E$15=320,"9",IF($E$15=340,"10")))))))/1000+2)/$I$78</f>
        <v>4.8600000000000003</v>
      </c>
      <c r="I104" s="291">
        <f>(B105+C105)*2/1000*$J$19</f>
        <v>50.37</v>
      </c>
      <c r="J104" s="293">
        <f>((B105)*(C105)/1000000*$J$82)/$I$78</f>
        <v>12.011999999999999</v>
      </c>
      <c r="K104" s="294">
        <f>O104</f>
        <v>0</v>
      </c>
      <c r="L104" s="303">
        <f>(B105*C105)/1000000*$L$82</f>
        <v>17.016999999999999</v>
      </c>
      <c r="M104" s="295">
        <f>O104</f>
        <v>0</v>
      </c>
      <c r="N104" s="291">
        <f>E104+F104+F105+G104+G105+H104+H105+I104</f>
        <v>125.12999999999997</v>
      </c>
      <c r="O104" s="480">
        <v>0</v>
      </c>
      <c r="P104" s="291">
        <f>N104*O104+J104*K104+J105*K105*K104+L104*M104+L105*M105*M104</f>
        <v>0</v>
      </c>
      <c r="Q104" s="471">
        <f t="shared" si="3"/>
        <v>0</v>
      </c>
    </row>
    <row r="105" spans="1:17" s="183" customFormat="1" ht="12" customHeight="1">
      <c r="A105" s="486"/>
      <c r="B105" s="296">
        <v>650</v>
      </c>
      <c r="C105" s="296">
        <v>1540</v>
      </c>
      <c r="D105" s="297">
        <f>D104*30.126</f>
        <v>3434.364</v>
      </c>
      <c r="E105" s="297">
        <f>E104*30.126</f>
        <v>1888.9002</v>
      </c>
      <c r="F105" s="292"/>
      <c r="G105" s="291">
        <f>$B105/1000*$G$82</f>
        <v>0.97500000000000009</v>
      </c>
      <c r="H105" s="291">
        <f>$B105/1000*$H$82</f>
        <v>0.97500000000000009</v>
      </c>
      <c r="I105" s="297">
        <f>I104*30.126</f>
        <v>1517.4466199999999</v>
      </c>
      <c r="J105" s="293">
        <f>$K$82</f>
        <v>5</v>
      </c>
      <c r="K105" s="298">
        <v>1</v>
      </c>
      <c r="L105" s="293">
        <f>$M$82</f>
        <v>0</v>
      </c>
      <c r="M105" s="298">
        <v>1</v>
      </c>
      <c r="N105" s="297">
        <f>N104*30.126</f>
        <v>3769.6663799999992</v>
      </c>
      <c r="O105" s="480"/>
      <c r="P105" s="297">
        <f>P104*30.126</f>
        <v>0</v>
      </c>
      <c r="Q105" s="471">
        <f t="shared" si="3"/>
        <v>0</v>
      </c>
    </row>
    <row r="106" spans="1:17" s="183" customFormat="1" ht="12" customHeight="1">
      <c r="B106" s="302"/>
      <c r="C106" s="302"/>
      <c r="D106" s="302"/>
      <c r="E106" s="302"/>
      <c r="F106" s="300"/>
      <c r="G106" s="302"/>
      <c r="H106" s="302"/>
      <c r="I106" s="302"/>
      <c r="J106" s="301"/>
      <c r="K106" s="301"/>
      <c r="L106" s="301"/>
      <c r="M106" s="301"/>
      <c r="N106" s="302"/>
      <c r="O106" s="302"/>
      <c r="P106" s="302"/>
      <c r="Q106" s="471">
        <f t="shared" si="3"/>
        <v>0</v>
      </c>
    </row>
    <row r="107" spans="1:17" s="183" customFormat="1" ht="12" customHeight="1">
      <c r="A107" s="486">
        <v>8</v>
      </c>
      <c r="B107" s="487" t="s">
        <v>105</v>
      </c>
      <c r="C107" s="487"/>
      <c r="D107" s="290">
        <v>166</v>
      </c>
      <c r="E107" s="291">
        <f>(D107/100*(100-$E$20)*$H$12*$K$12)/$I$78</f>
        <v>91.3</v>
      </c>
      <c r="F107" s="292"/>
      <c r="G107" s="291">
        <f>$K$14*(B108*IF($E$14=150,"4",IF($E$14=200,"5",IF($E$14=250,"7",IF($E$14=300,"9",IF($E$14=350,"10",IF($E$14=400,"11"))))))/1000+2)/$I$78</f>
        <v>5.65</v>
      </c>
      <c r="H107" s="291">
        <f>$K$15*(B108*IF($E$15=150,"3",IF($E$15=180,"4",IF($E$15=210,"4,4",IF($E$15=240,"6",IF($E$15=280,"7",IF($E$15=320,"9",IF($E$15=340,"10")))))))/1000+2)/$I$78</f>
        <v>5.2120000000000006</v>
      </c>
      <c r="I107" s="291">
        <f>(B108+C108)*2/1000*$J$19</f>
        <v>70.61</v>
      </c>
      <c r="J107" s="293">
        <f>((B108)*(C108)/1000000*$J$82)/$I$78</f>
        <v>20.4984</v>
      </c>
      <c r="K107" s="294">
        <f>O107</f>
        <v>0</v>
      </c>
      <c r="L107" s="291"/>
      <c r="M107" s="295">
        <f>O107</f>
        <v>0</v>
      </c>
      <c r="N107" s="291">
        <f>E107+F107+F108+G107+G108+H107+H108+I107</f>
        <v>174.96199999999999</v>
      </c>
      <c r="O107" s="480">
        <v>0</v>
      </c>
      <c r="P107" s="291">
        <f>N107*O107+J107*K107+J108*K108*K107+L107*M107+L108*M108*M107</f>
        <v>0</v>
      </c>
      <c r="Q107" s="471">
        <f t="shared" si="3"/>
        <v>0</v>
      </c>
    </row>
    <row r="108" spans="1:17" s="183" customFormat="1" ht="12" customHeight="1">
      <c r="A108" s="486"/>
      <c r="B108" s="296">
        <v>730</v>
      </c>
      <c r="C108" s="296">
        <v>2340</v>
      </c>
      <c r="D108" s="297">
        <f>D107*30.126</f>
        <v>5000.9160000000002</v>
      </c>
      <c r="E108" s="297">
        <f>E107*30.126</f>
        <v>2750.5038</v>
      </c>
      <c r="F108" s="292"/>
      <c r="G108" s="291">
        <f>$B108/1000*$G$82</f>
        <v>1.095</v>
      </c>
      <c r="H108" s="291">
        <f>$B108/1000*$H$82</f>
        <v>1.095</v>
      </c>
      <c r="I108" s="297">
        <f>I107*30.126</f>
        <v>2127.19686</v>
      </c>
      <c r="J108" s="293">
        <f>$K$82</f>
        <v>5</v>
      </c>
      <c r="K108" s="298">
        <v>2</v>
      </c>
      <c r="L108" s="293">
        <f>$M$82</f>
        <v>0</v>
      </c>
      <c r="M108" s="304">
        <v>0</v>
      </c>
      <c r="N108" s="297">
        <f>N107*30.126</f>
        <v>5270.9052119999997</v>
      </c>
      <c r="O108" s="480"/>
      <c r="P108" s="297">
        <f>P107*30.126</f>
        <v>0</v>
      </c>
      <c r="Q108" s="471">
        <f t="shared" si="3"/>
        <v>0</v>
      </c>
    </row>
    <row r="109" spans="1:17" s="183" customFormat="1" ht="12" customHeight="1">
      <c r="B109" s="302"/>
      <c r="C109" s="302"/>
      <c r="D109" s="302"/>
      <c r="E109" s="302"/>
      <c r="F109" s="300"/>
      <c r="G109" s="302"/>
      <c r="H109" s="302"/>
      <c r="I109" s="302"/>
      <c r="J109" s="301"/>
      <c r="K109" s="301"/>
      <c r="L109" s="301"/>
      <c r="M109" s="301"/>
      <c r="N109" s="302"/>
      <c r="O109" s="302"/>
      <c r="P109" s="302"/>
      <c r="Q109" s="471">
        <f t="shared" si="3"/>
        <v>0</v>
      </c>
    </row>
    <row r="110" spans="1:17" s="183" customFormat="1" ht="12" customHeight="1">
      <c r="A110" s="486">
        <v>9</v>
      </c>
      <c r="B110" s="487" t="s">
        <v>105</v>
      </c>
      <c r="C110" s="487"/>
      <c r="D110" s="290">
        <v>188</v>
      </c>
      <c r="E110" s="291">
        <f>(D110/100*(100-$E$20)*$H$12*$K$12)/$I$78</f>
        <v>103.39999999999999</v>
      </c>
      <c r="F110" s="292">
        <v>15</v>
      </c>
      <c r="G110" s="291">
        <f>$K$14*(B111*IF($E$14=150,"4",IF($E$14=200,"5",IF($E$14=250,"7",IF($E$14=300,"9",IF($E$14=350,"10",IF($E$14=400,"11"))))))/1000+2)/$I$78</f>
        <v>6.4</v>
      </c>
      <c r="H110" s="291">
        <f>$K$15*(B111*IF($E$15=150,"3",IF($E$15=180,"4",IF($E$15=210,"4,4",IF($E$15=240,"6",IF($E$15=280,"7",IF($E$15=320,"9",IF($E$15=340,"10")))))))/1000+2)/$I$78</f>
        <v>5.8719999999999999</v>
      </c>
      <c r="I110" s="291">
        <f>(B111+C111)*2/1000*$J$19</f>
        <v>74.06</v>
      </c>
      <c r="J110" s="293">
        <f>((B111)*(C111)/1000000*$J$82)/$I$78</f>
        <v>24.7104</v>
      </c>
      <c r="K110" s="294">
        <f>O110</f>
        <v>0</v>
      </c>
      <c r="L110" s="291"/>
      <c r="M110" s="295"/>
      <c r="N110" s="291">
        <f>E110+F110+F111+G110+G111+H110+H111+I110</f>
        <v>207.37199999999999</v>
      </c>
      <c r="O110" s="480">
        <v>0</v>
      </c>
      <c r="P110" s="291">
        <f>N110*O110+J110*K110+J111*K111*K110+L110*M110+L111*M111*M110</f>
        <v>0</v>
      </c>
      <c r="Q110" s="471">
        <f t="shared" si="3"/>
        <v>0</v>
      </c>
    </row>
    <row r="111" spans="1:17" s="183" customFormat="1" ht="12" customHeight="1">
      <c r="A111" s="486"/>
      <c r="B111" s="296">
        <v>880</v>
      </c>
      <c r="C111" s="296">
        <v>2340</v>
      </c>
      <c r="D111" s="297">
        <f>D110*30.126</f>
        <v>5663.6880000000001</v>
      </c>
      <c r="E111" s="297">
        <f>E110*30.126</f>
        <v>3115.0283999999997</v>
      </c>
      <c r="F111" s="292"/>
      <c r="G111" s="291">
        <f>$B111/1000*$G$82</f>
        <v>1.32</v>
      </c>
      <c r="H111" s="291">
        <f>$B111/1000*$H$82</f>
        <v>1.32</v>
      </c>
      <c r="I111" s="297">
        <f>I110*30.126</f>
        <v>2231.1315600000003</v>
      </c>
      <c r="J111" s="293">
        <f>$K$82</f>
        <v>5</v>
      </c>
      <c r="K111" s="298">
        <v>2</v>
      </c>
      <c r="L111" s="293">
        <f>$M$82</f>
        <v>0</v>
      </c>
      <c r="M111" s="304">
        <v>0</v>
      </c>
      <c r="N111" s="297">
        <f>N110*30.126</f>
        <v>6247.2888720000001</v>
      </c>
      <c r="O111" s="480"/>
      <c r="P111" s="297">
        <f>P110*30.126</f>
        <v>0</v>
      </c>
      <c r="Q111" s="471">
        <f t="shared" si="3"/>
        <v>0</v>
      </c>
    </row>
    <row r="112" spans="1:17" s="183" customFormat="1" ht="12" customHeight="1">
      <c r="B112" s="302"/>
      <c r="C112" s="302"/>
      <c r="D112" s="302"/>
      <c r="E112" s="302"/>
      <c r="F112" s="300"/>
      <c r="G112" s="302"/>
      <c r="H112" s="302"/>
      <c r="I112" s="302"/>
      <c r="J112" s="301"/>
      <c r="K112" s="301"/>
      <c r="L112" s="301"/>
      <c r="M112" s="301" t="s">
        <v>106</v>
      </c>
      <c r="N112" s="302"/>
      <c r="O112" s="302"/>
      <c r="P112" s="302"/>
      <c r="Q112" s="471">
        <f t="shared" si="3"/>
        <v>0</v>
      </c>
    </row>
    <row r="113" spans="1:17" s="183" customFormat="1" ht="12" customHeight="1">
      <c r="A113" s="486">
        <v>10</v>
      </c>
      <c r="B113" s="487" t="s">
        <v>103</v>
      </c>
      <c r="C113" s="487"/>
      <c r="D113" s="290">
        <v>277</v>
      </c>
      <c r="E113" s="291">
        <f>(D113/100*(100-$E$20)*$H$12*$K$12)/$I$78</f>
        <v>152.35</v>
      </c>
      <c r="F113" s="292"/>
      <c r="G113" s="291">
        <f>$K$14*(B114*IF($E$14=150,"4",IF($E$14=200,"5",IF($E$14=250,"7",IF($E$14=300,"9",IF($E$14=350,"10",IF($E$14=400,"11"))))))/1000+2)/$I$78</f>
        <v>12.4</v>
      </c>
      <c r="H113" s="291">
        <f>$K$15*(B114*IF($E$15=150,"3",IF($E$15=180,"4",IF($E$15=210,"4,4",IF($E$15=240,"6",IF($E$15=280,"7",IF($E$15=320,"9",IF($E$15=340,"10")))))))/1000+2)/$I$78</f>
        <v>11.151999999999999</v>
      </c>
      <c r="I113" s="291">
        <f>(B114+C114)*2/1000*$J$19</f>
        <v>83.26</v>
      </c>
      <c r="J113" s="293">
        <f>((B114)*(C114)/1000000*$J$82)/$I$78</f>
        <v>38.438400000000001</v>
      </c>
      <c r="K113" s="294">
        <f>O113</f>
        <v>0</v>
      </c>
      <c r="L113" s="303">
        <v>32</v>
      </c>
      <c r="M113" s="295">
        <f>O113</f>
        <v>0</v>
      </c>
      <c r="N113" s="291">
        <f>E113+F113+F114+G113+G114+H113+H114+I113</f>
        <v>265.40199999999999</v>
      </c>
      <c r="O113" s="480">
        <v>0</v>
      </c>
      <c r="P113" s="291">
        <f>N113*O113+J113*K113+J114*K114*K113+L113*M113+L114*M114*M113</f>
        <v>0</v>
      </c>
      <c r="Q113" s="471">
        <f t="shared" si="3"/>
        <v>0</v>
      </c>
    </row>
    <row r="114" spans="1:17" s="183" customFormat="1" ht="12" customHeight="1">
      <c r="A114" s="486"/>
      <c r="B114" s="296">
        <v>2080</v>
      </c>
      <c r="C114" s="296">
        <v>1540</v>
      </c>
      <c r="D114" s="297">
        <f>D113*30.126</f>
        <v>8344.902</v>
      </c>
      <c r="E114" s="297">
        <f>E113*30.126</f>
        <v>4589.6961000000001</v>
      </c>
      <c r="F114" s="292"/>
      <c r="G114" s="291">
        <f>$B114/1000*$G$82</f>
        <v>3.12</v>
      </c>
      <c r="H114" s="291">
        <f>$B114/1000*$H$82</f>
        <v>3.12</v>
      </c>
      <c r="I114" s="297">
        <f>I113*30.126</f>
        <v>2508.2907600000003</v>
      </c>
      <c r="J114" s="293">
        <f>$K$82</f>
        <v>5</v>
      </c>
      <c r="K114" s="298">
        <v>2</v>
      </c>
      <c r="L114" s="293">
        <f>$M$82</f>
        <v>0</v>
      </c>
      <c r="M114" s="298">
        <v>1</v>
      </c>
      <c r="N114" s="297">
        <f>N113*30.126</f>
        <v>7995.5006519999997</v>
      </c>
      <c r="O114" s="480"/>
      <c r="P114" s="297">
        <f>P113*30.126</f>
        <v>0</v>
      </c>
      <c r="Q114" s="471">
        <f t="shared" si="3"/>
        <v>0</v>
      </c>
    </row>
    <row r="115" spans="1:17" s="183" customFormat="1" ht="12" customHeight="1">
      <c r="B115" s="302"/>
      <c r="C115" s="302"/>
      <c r="D115" s="302"/>
      <c r="E115" s="302"/>
      <c r="F115" s="300"/>
      <c r="G115" s="302"/>
      <c r="H115" s="302"/>
      <c r="I115" s="302"/>
      <c r="J115" s="301"/>
      <c r="K115" s="301"/>
      <c r="L115" s="301"/>
      <c r="M115" s="301"/>
      <c r="N115" s="302"/>
      <c r="O115" s="302"/>
      <c r="P115" s="302"/>
      <c r="Q115" s="471">
        <f t="shared" si="3"/>
        <v>0</v>
      </c>
    </row>
    <row r="116" spans="1:17" s="183" customFormat="1" ht="12" customHeight="1">
      <c r="A116" s="486">
        <v>11</v>
      </c>
      <c r="B116" s="487" t="s">
        <v>103</v>
      </c>
      <c r="C116" s="487"/>
      <c r="D116" s="290">
        <v>256</v>
      </c>
      <c r="E116" s="291">
        <f>(D116/100*(100-$E$20)*$H$12*$K$12)/$I$78</f>
        <v>140.80000000000001</v>
      </c>
      <c r="F116" s="292"/>
      <c r="G116" s="291">
        <f>$K$14*(B117*IF($E$14=150,"4",IF($E$14=200,"5",IF($E$14=250,"7",IF($E$14=300,"9",IF($E$14=350,"10",IF($E$14=400,"11"))))))/1000+2)/$I$78</f>
        <v>10.9</v>
      </c>
      <c r="H116" s="291">
        <f>$K$15*(B117*IF($E$15=150,"3",IF($E$15=180,"4",IF($E$15=210,"4,4",IF($E$15=240,"6",IF($E$15=280,"7",IF($E$15=320,"9",IF($E$15=340,"10")))))))/1000+2)/$I$78</f>
        <v>9.8320000000000007</v>
      </c>
      <c r="I116" s="291">
        <f>(B117+C117)*2/1000*$J$19</f>
        <v>76.36</v>
      </c>
      <c r="J116" s="293">
        <f>((B117)*(C117)/1000000*$J$82)/$I$78</f>
        <v>32.894400000000005</v>
      </c>
      <c r="K116" s="294">
        <f>O116</f>
        <v>0</v>
      </c>
      <c r="L116" s="291">
        <v>28</v>
      </c>
      <c r="M116" s="295">
        <f>O116</f>
        <v>0</v>
      </c>
      <c r="N116" s="291">
        <f>E116+F116+F117+G116+G117+H116+H117+I116</f>
        <v>243.23199999999997</v>
      </c>
      <c r="O116" s="480">
        <v>0</v>
      </c>
      <c r="P116" s="291">
        <f>N116*O116+J116*K116+J117*K117*K116+L116*M116+L117*M117*M116</f>
        <v>0</v>
      </c>
      <c r="Q116" s="471">
        <f t="shared" si="3"/>
        <v>0</v>
      </c>
    </row>
    <row r="117" spans="1:17" s="183" customFormat="1" ht="12" customHeight="1">
      <c r="A117" s="486"/>
      <c r="B117" s="296">
        <v>1780</v>
      </c>
      <c r="C117" s="296">
        <v>1540</v>
      </c>
      <c r="D117" s="297">
        <f>D116*30.126</f>
        <v>7712.2560000000003</v>
      </c>
      <c r="E117" s="297">
        <f>E116*30.126</f>
        <v>4241.7408000000005</v>
      </c>
      <c r="F117" s="292"/>
      <c r="G117" s="291">
        <f>$B117/1000*$G$82</f>
        <v>2.67</v>
      </c>
      <c r="H117" s="291">
        <f>$B117/1000*$H$82</f>
        <v>2.67</v>
      </c>
      <c r="I117" s="297">
        <f>I116*30.126</f>
        <v>2300.4213600000003</v>
      </c>
      <c r="J117" s="293">
        <f>$K$82</f>
        <v>5</v>
      </c>
      <c r="K117" s="298">
        <v>2</v>
      </c>
      <c r="L117" s="293">
        <f>$M$82</f>
        <v>0</v>
      </c>
      <c r="M117" s="298">
        <v>1</v>
      </c>
      <c r="N117" s="297">
        <f>N116*30.126</f>
        <v>7327.6072319999994</v>
      </c>
      <c r="O117" s="480"/>
      <c r="P117" s="297">
        <f>P116*30.126</f>
        <v>0</v>
      </c>
      <c r="Q117" s="471">
        <f t="shared" si="3"/>
        <v>0</v>
      </c>
    </row>
    <row r="118" spans="1:17" s="183" customFormat="1" ht="12" customHeight="1">
      <c r="B118" s="302"/>
      <c r="C118" s="302"/>
      <c r="D118" s="302"/>
      <c r="E118" s="302"/>
      <c r="F118" s="300"/>
      <c r="G118" s="302"/>
      <c r="H118" s="302"/>
      <c r="I118" s="302"/>
      <c r="J118" s="301"/>
      <c r="K118" s="301"/>
      <c r="L118" s="301"/>
      <c r="M118" s="301"/>
      <c r="N118" s="302"/>
      <c r="O118" s="302"/>
      <c r="P118" s="302"/>
      <c r="Q118" s="471">
        <f t="shared" si="3"/>
        <v>0</v>
      </c>
    </row>
    <row r="119" spans="1:17" s="183" customFormat="1" ht="12" customHeight="1">
      <c r="A119" s="486">
        <v>12</v>
      </c>
      <c r="B119" s="487" t="s">
        <v>103</v>
      </c>
      <c r="C119" s="487"/>
      <c r="D119" s="290">
        <v>227</v>
      </c>
      <c r="E119" s="291">
        <f>(D119/100*(100-$E$20)*$H$12*$K$12)/$I$78</f>
        <v>124.85</v>
      </c>
      <c r="F119" s="292"/>
      <c r="G119" s="291">
        <f>$K$14*(B120*IF($E$14=150,"4",IF($E$14=200,"5",IF($E$14=250,"7",IF($E$14=300,"9",IF($E$14=350,"10",IF($E$14=400,"11"))))))/1000+2)/$I$78</f>
        <v>9.4499999999999993</v>
      </c>
      <c r="H119" s="291">
        <f>$K$15*(B120*IF($E$15=150,"3",IF($E$15=180,"4",IF($E$15=210,"4,4",IF($E$15=240,"6",IF($E$15=280,"7",IF($E$15=320,"9",IF($E$15=340,"10")))))))/1000+2)/$I$78</f>
        <v>8.5560000000000009</v>
      </c>
      <c r="I119" s="291">
        <f>(B120+C120)*2/1000*$J$19</f>
        <v>69.69</v>
      </c>
      <c r="J119" s="293">
        <f>((B120)*(C120)/1000000*$J$82)/$I$78</f>
        <v>27.5352</v>
      </c>
      <c r="K119" s="294">
        <f>O119</f>
        <v>0</v>
      </c>
      <c r="L119" s="303"/>
      <c r="M119" s="295"/>
      <c r="N119" s="291">
        <f>E119+F119+F120+G119+G120+H119+H120+I119</f>
        <v>217.01600000000002</v>
      </c>
      <c r="O119" s="480">
        <v>0</v>
      </c>
      <c r="P119" s="291">
        <f>N119*O119+J119*K119+J120*K120*K119+L119*M119+L120*M120*M119</f>
        <v>0</v>
      </c>
      <c r="Q119" s="471">
        <f t="shared" si="3"/>
        <v>0</v>
      </c>
    </row>
    <row r="120" spans="1:17" s="183" customFormat="1" ht="12" customHeight="1">
      <c r="A120" s="486"/>
      <c r="B120" s="296">
        <v>1490</v>
      </c>
      <c r="C120" s="296">
        <v>1540</v>
      </c>
      <c r="D120" s="297">
        <f>D119*30.126</f>
        <v>6838.6019999999999</v>
      </c>
      <c r="E120" s="297">
        <f>E119*30.126</f>
        <v>3761.2311</v>
      </c>
      <c r="F120" s="292"/>
      <c r="G120" s="291">
        <f>$B120/1000*$G$82</f>
        <v>2.2349999999999999</v>
      </c>
      <c r="H120" s="291">
        <f>$B120/1000*$H$82</f>
        <v>2.2349999999999999</v>
      </c>
      <c r="I120" s="297">
        <f>I119*30.126</f>
        <v>2099.4809399999999</v>
      </c>
      <c r="J120" s="293">
        <f>$K$82</f>
        <v>5</v>
      </c>
      <c r="K120" s="298">
        <v>1</v>
      </c>
      <c r="L120" s="293">
        <f>$M$82</f>
        <v>0</v>
      </c>
      <c r="M120" s="298">
        <v>1</v>
      </c>
      <c r="N120" s="297">
        <f>N119*30.126</f>
        <v>6537.8240160000005</v>
      </c>
      <c r="O120" s="480"/>
      <c r="P120" s="297">
        <f>P119*30.126</f>
        <v>0</v>
      </c>
      <c r="Q120" s="471">
        <f t="shared" si="3"/>
        <v>0</v>
      </c>
    </row>
    <row r="121" spans="1:17" s="183" customFormat="1" ht="12" customHeight="1">
      <c r="B121" s="302"/>
      <c r="C121" s="302"/>
      <c r="D121" s="302"/>
      <c r="E121" s="302"/>
      <c r="F121" s="300"/>
      <c r="G121" s="302"/>
      <c r="H121" s="302"/>
      <c r="I121" s="302"/>
      <c r="J121" s="301"/>
      <c r="K121" s="301"/>
      <c r="L121" s="301"/>
      <c r="M121" s="301"/>
      <c r="N121" s="302"/>
      <c r="O121" s="302"/>
      <c r="P121" s="302"/>
      <c r="Q121" s="471">
        <f t="shared" si="3"/>
        <v>0</v>
      </c>
    </row>
    <row r="122" spans="1:17" s="183" customFormat="1" ht="12" customHeight="1">
      <c r="A122" s="486">
        <v>13</v>
      </c>
      <c r="B122" s="487" t="s">
        <v>104</v>
      </c>
      <c r="C122" s="487"/>
      <c r="D122" s="290">
        <v>127</v>
      </c>
      <c r="E122" s="291">
        <f>(D122/100*(100-$E$20)*$H$12*$K$12)/$I$78</f>
        <v>69.849999999999994</v>
      </c>
      <c r="F122" s="292"/>
      <c r="G122" s="291">
        <f>$K$14*(B123*IF($E$14=150,"4",IF($E$14=200,"5",IF($E$14=250,"7",IF($E$14=300,"9",IF($E$14=350,"10",IF($E$14=400,"11"))))))/1000+2)/$I$78</f>
        <v>6.5</v>
      </c>
      <c r="H122" s="291">
        <f>$K$15*(B123*IF($E$15=150,"3",IF($E$15=180,"4",IF($E$15=210,"4,4",IF($E$15=240,"6",IF($E$15=280,"7",IF($E$15=320,"9",IF($E$15=340,"10")))))))/1000+2)/$I$78</f>
        <v>5.9600000000000009</v>
      </c>
      <c r="I122" s="291">
        <f>(B123+C123)*2/1000*$J$19</f>
        <v>56.12</v>
      </c>
      <c r="J122" s="293">
        <f>((B123)*(C123)/1000000*$J$82)/$I$78</f>
        <v>16.631999999999998</v>
      </c>
      <c r="K122" s="294">
        <f>O122</f>
        <v>0</v>
      </c>
      <c r="L122" s="303">
        <f>(B123*C123)/1000000*$L$82</f>
        <v>23.561999999999998</v>
      </c>
      <c r="M122" s="295">
        <f>O122</f>
        <v>0</v>
      </c>
      <c r="N122" s="291">
        <f>E122+F122+F123+G122+G123+H122+H123+I122</f>
        <v>141.13</v>
      </c>
      <c r="O122" s="480">
        <v>0</v>
      </c>
      <c r="P122" s="291">
        <f>N122*O122+J122*K122+J123*K123*K122+L122*M122+L123*M123*M122</f>
        <v>0</v>
      </c>
      <c r="Q122" s="471">
        <f t="shared" si="3"/>
        <v>0</v>
      </c>
    </row>
    <row r="123" spans="1:17" s="183" customFormat="1" ht="12" customHeight="1">
      <c r="A123" s="486"/>
      <c r="B123" s="296">
        <v>900</v>
      </c>
      <c r="C123" s="296">
        <v>1540</v>
      </c>
      <c r="D123" s="297">
        <f>D122*30.126</f>
        <v>3826.002</v>
      </c>
      <c r="E123" s="297">
        <f>E122*30.126</f>
        <v>2104.3011000000001</v>
      </c>
      <c r="F123" s="292"/>
      <c r="G123" s="291">
        <f>$B123/1000*$G$82</f>
        <v>1.35</v>
      </c>
      <c r="H123" s="291">
        <f>$B123/1000*$H$82</f>
        <v>1.35</v>
      </c>
      <c r="I123" s="297">
        <f>I122*30.126</f>
        <v>1690.67112</v>
      </c>
      <c r="J123" s="293">
        <f>$K$82</f>
        <v>5</v>
      </c>
      <c r="K123" s="298">
        <v>1</v>
      </c>
      <c r="L123" s="293">
        <f>$M$82</f>
        <v>0</v>
      </c>
      <c r="M123" s="298">
        <v>1</v>
      </c>
      <c r="N123" s="297">
        <f>N122*30.126</f>
        <v>4251.6823800000002</v>
      </c>
      <c r="O123" s="480"/>
      <c r="P123" s="297">
        <f>P122*30.126</f>
        <v>0</v>
      </c>
      <c r="Q123" s="471">
        <f t="shared" si="3"/>
        <v>0</v>
      </c>
    </row>
    <row r="124" spans="1:17" s="183" customFormat="1" ht="12" customHeight="1">
      <c r="B124" s="302"/>
      <c r="C124" s="302"/>
      <c r="D124" s="302"/>
      <c r="E124" s="302"/>
      <c r="F124" s="300"/>
      <c r="G124" s="302"/>
      <c r="H124" s="302"/>
      <c r="I124" s="302"/>
      <c r="J124" s="301"/>
      <c r="K124" s="301"/>
      <c r="L124" s="301"/>
      <c r="M124" s="301"/>
      <c r="N124" s="302"/>
      <c r="O124" s="302"/>
      <c r="P124" s="302"/>
      <c r="Q124" s="471">
        <f t="shared" si="3"/>
        <v>0</v>
      </c>
    </row>
    <row r="125" spans="1:17" s="183" customFormat="1" ht="12" customHeight="1">
      <c r="A125" s="486">
        <v>14</v>
      </c>
      <c r="B125" s="487" t="s">
        <v>107</v>
      </c>
      <c r="C125" s="487"/>
      <c r="D125" s="290">
        <v>234</v>
      </c>
      <c r="E125" s="291">
        <f>(D125/100*(100-$E$20)*$H$12*$K$12)/$I$78</f>
        <v>128.69999999999999</v>
      </c>
      <c r="F125" s="292"/>
      <c r="G125" s="291">
        <f>$K$14*(B126*IF($E$14=150,"4",IF($E$14=200,"5",IF($E$14=250,"7",IF($E$14=300,"9",IF($E$14=350,"10",IF($E$14=400,"11"))))))/1000+2)/$I$78</f>
        <v>12.35</v>
      </c>
      <c r="H125" s="291">
        <f>$K$15*(B126*IF($E$15=150,"3",IF($E$15=180,"4",IF($E$15=210,"4,4",IF($E$15=240,"6",IF($E$15=280,"7",IF($E$15=320,"9",IF($E$15=340,"10")))))))/1000+2)/$I$78</f>
        <v>11.108000000000001</v>
      </c>
      <c r="I125" s="291">
        <f>(B126+C126)*2/1000*$J$19</f>
        <v>83.03</v>
      </c>
      <c r="J125" s="293">
        <f>((B126)*(C126)/1000000*$J$82)/$I$78</f>
        <v>38.253600000000006</v>
      </c>
      <c r="K125" s="294">
        <f>O125</f>
        <v>0</v>
      </c>
      <c r="L125" s="291">
        <v>28</v>
      </c>
      <c r="M125" s="295">
        <f>O125</f>
        <v>0</v>
      </c>
      <c r="N125" s="291">
        <f>E125+F125+F126+G125+G126+H125+H126+I125</f>
        <v>241.39799999999997</v>
      </c>
      <c r="O125" s="480">
        <v>0</v>
      </c>
      <c r="P125" s="291">
        <f>N125*O125+J125*K125+J126*K126*K125+L125*M125+L126*M126*M125</f>
        <v>0</v>
      </c>
      <c r="Q125" s="471">
        <f t="shared" si="3"/>
        <v>0</v>
      </c>
    </row>
    <row r="126" spans="1:17" s="183" customFormat="1" ht="12" customHeight="1">
      <c r="A126" s="486"/>
      <c r="B126" s="296">
        <v>2070</v>
      </c>
      <c r="C126" s="296">
        <v>1540</v>
      </c>
      <c r="D126" s="297">
        <f>D125*30.126</f>
        <v>7049.4840000000004</v>
      </c>
      <c r="E126" s="297">
        <f>E125*30.126</f>
        <v>3877.2161999999998</v>
      </c>
      <c r="F126" s="292"/>
      <c r="G126" s="291">
        <f>$B126/1000*$G$82</f>
        <v>3.1049999999999995</v>
      </c>
      <c r="H126" s="291">
        <f>$B126/1000*$H$82</f>
        <v>3.1049999999999995</v>
      </c>
      <c r="I126" s="297">
        <f>I125*30.126</f>
        <v>2501.3617800000002</v>
      </c>
      <c r="J126" s="293">
        <f>$K$82</f>
        <v>5</v>
      </c>
      <c r="K126" s="298">
        <v>2</v>
      </c>
      <c r="L126" s="293">
        <f>$M$82</f>
        <v>0</v>
      </c>
      <c r="M126" s="298">
        <v>1</v>
      </c>
      <c r="N126" s="297">
        <f>N125*30.126</f>
        <v>7272.3561479999989</v>
      </c>
      <c r="O126" s="480"/>
      <c r="P126" s="297">
        <f>P125*30.126</f>
        <v>0</v>
      </c>
      <c r="Q126" s="471">
        <f t="shared" si="3"/>
        <v>0</v>
      </c>
    </row>
    <row r="127" spans="1:17" s="183" customFormat="1" ht="12" customHeight="1">
      <c r="B127" s="302"/>
      <c r="C127" s="302"/>
      <c r="D127" s="302"/>
      <c r="E127" s="302"/>
      <c r="F127" s="300"/>
      <c r="G127" s="302"/>
      <c r="H127" s="302"/>
      <c r="I127" s="302"/>
      <c r="J127" s="301"/>
      <c r="K127" s="301"/>
      <c r="L127" s="301"/>
      <c r="M127" s="301"/>
      <c r="N127" s="302"/>
      <c r="O127" s="302"/>
      <c r="P127" s="302"/>
      <c r="Q127" s="471">
        <f t="shared" si="3"/>
        <v>0</v>
      </c>
    </row>
    <row r="128" spans="1:17" s="183" customFormat="1" ht="12" customHeight="1">
      <c r="A128" s="486">
        <v>15</v>
      </c>
      <c r="B128" s="487" t="s">
        <v>107</v>
      </c>
      <c r="C128" s="487"/>
      <c r="D128" s="290">
        <v>215</v>
      </c>
      <c r="E128" s="291">
        <f>(D128/100*(100-$E$20)*$H$12*$K$12)/$I$78</f>
        <v>118.25</v>
      </c>
      <c r="F128" s="292"/>
      <c r="G128" s="291">
        <f>$K$14*(B129*IF($E$14=150,"4",IF($E$14=200,"5",IF($E$14=250,"7",IF($E$14=300,"9",IF($E$14=350,"10",IF($E$14=400,"11"))))))/1000+2)/$I$78</f>
        <v>10.9</v>
      </c>
      <c r="H128" s="291">
        <f>$K$15*(B129*IF($E$15=150,"3",IF($E$15=180,"4",IF($E$15=210,"4,4",IF($E$15=240,"6",IF($E$15=280,"7",IF($E$15=320,"9",IF($E$15=340,"10")))))))/1000+2)/$I$78</f>
        <v>9.8320000000000007</v>
      </c>
      <c r="I128" s="291">
        <f>(B129+C129)*2/1000*$J$19</f>
        <v>76.36</v>
      </c>
      <c r="J128" s="293">
        <f>((B129)*(C129)/1000000*$J$82)/$I$78</f>
        <v>32.894400000000005</v>
      </c>
      <c r="K128" s="294">
        <f>O128</f>
        <v>0</v>
      </c>
      <c r="L128" s="291">
        <v>22</v>
      </c>
      <c r="M128" s="295">
        <f>O128</f>
        <v>0</v>
      </c>
      <c r="N128" s="291">
        <f>E128+F128+F129+G128+G129+H128+H129+I128</f>
        <v>220.68199999999996</v>
      </c>
      <c r="O128" s="480">
        <v>0</v>
      </c>
      <c r="P128" s="291">
        <f>N128*O128+J128*K128+J129*K129*K128+L128*M128+L129*M129*M128</f>
        <v>0</v>
      </c>
      <c r="Q128" s="471">
        <f t="shared" si="3"/>
        <v>0</v>
      </c>
    </row>
    <row r="129" spans="1:21" s="183" customFormat="1" ht="12" customHeight="1">
      <c r="A129" s="486"/>
      <c r="B129" s="296">
        <v>1780</v>
      </c>
      <c r="C129" s="296">
        <v>1540</v>
      </c>
      <c r="D129" s="297">
        <f>D128*30.126</f>
        <v>6477.09</v>
      </c>
      <c r="E129" s="297">
        <f>E128*30.126</f>
        <v>3562.3995</v>
      </c>
      <c r="F129" s="292"/>
      <c r="G129" s="291">
        <f>$B129/1000*$G$82</f>
        <v>2.67</v>
      </c>
      <c r="H129" s="291">
        <f>$B129/1000*$H$82</f>
        <v>2.67</v>
      </c>
      <c r="I129" s="297">
        <f>I128*30.126</f>
        <v>2300.4213600000003</v>
      </c>
      <c r="J129" s="293">
        <f>$K$82</f>
        <v>5</v>
      </c>
      <c r="K129" s="298">
        <v>2</v>
      </c>
      <c r="L129" s="293">
        <f>$M$82</f>
        <v>0</v>
      </c>
      <c r="M129" s="298">
        <v>1</v>
      </c>
      <c r="N129" s="297">
        <f>N128*30.126</f>
        <v>6648.2659319999993</v>
      </c>
      <c r="O129" s="480"/>
      <c r="P129" s="297">
        <f>P128*30.126</f>
        <v>0</v>
      </c>
      <c r="Q129" s="471">
        <f t="shared" si="3"/>
        <v>0</v>
      </c>
    </row>
    <row r="130" spans="1:21" s="183" customFormat="1" ht="12" customHeight="1">
      <c r="B130" s="302"/>
      <c r="C130" s="302"/>
      <c r="D130" s="302"/>
      <c r="E130" s="302"/>
      <c r="F130" s="300"/>
      <c r="G130" s="302"/>
      <c r="H130" s="302"/>
      <c r="I130" s="302"/>
      <c r="J130" s="301"/>
      <c r="K130" s="301"/>
      <c r="L130" s="301"/>
      <c r="M130" s="301"/>
      <c r="N130" s="302"/>
      <c r="O130" s="302"/>
      <c r="P130" s="302"/>
      <c r="Q130" s="471">
        <f t="shared" si="3"/>
        <v>0</v>
      </c>
    </row>
    <row r="131" spans="1:21" s="183" customFormat="1" ht="12" customHeight="1">
      <c r="A131" s="486">
        <v>16</v>
      </c>
      <c r="B131" s="487" t="s">
        <v>107</v>
      </c>
      <c r="C131" s="487"/>
      <c r="D131" s="290">
        <v>192</v>
      </c>
      <c r="E131" s="291">
        <f>(D131/100*(100-$E$20)*$H$12*$K$12)/$I$78</f>
        <v>105.6</v>
      </c>
      <c r="F131" s="292"/>
      <c r="G131" s="291">
        <f>$K$14*(B132*IF($E$14=150,"4",IF($E$14=200,"5",IF($E$14=250,"7",IF($E$14=300,"9",IF($E$14=350,"10",IF($E$14=400,"11"))))))/1000+2)/$I$78</f>
        <v>9.4499999999999993</v>
      </c>
      <c r="H131" s="291">
        <f>$K$15*(B132*IF($E$15=150,"3",IF($E$15=180,"4",IF($E$15=210,"4,4",IF($E$15=240,"6",IF($E$15=280,"7",IF($E$15=320,"9",IF($E$15=340,"10")))))))/1000+2)/$I$78</f>
        <v>8.5560000000000009</v>
      </c>
      <c r="I131" s="291">
        <f>(B132+C132)*2/1000*$J$19</f>
        <v>69.69</v>
      </c>
      <c r="J131" s="293">
        <f>((B132)*(C132)/1000000*$J$82)/$I$78</f>
        <v>27.5352</v>
      </c>
      <c r="K131" s="294">
        <f>O131</f>
        <v>0</v>
      </c>
      <c r="L131" s="291">
        <v>20</v>
      </c>
      <c r="M131" s="295">
        <f>O131</f>
        <v>0</v>
      </c>
      <c r="N131" s="291">
        <f>E131+F131+F132+G131+G132+H131+H132+I131</f>
        <v>197.76599999999999</v>
      </c>
      <c r="O131" s="480">
        <v>0</v>
      </c>
      <c r="P131" s="291">
        <f>N131*O131+J131*K131+J132*K132*K131+L131*M131+L132*M132*M131</f>
        <v>0</v>
      </c>
      <c r="Q131" s="471">
        <f t="shared" si="3"/>
        <v>0</v>
      </c>
    </row>
    <row r="132" spans="1:21" s="183" customFormat="1" ht="12" customHeight="1">
      <c r="A132" s="486"/>
      <c r="B132" s="296">
        <v>1490</v>
      </c>
      <c r="C132" s="296">
        <v>1540</v>
      </c>
      <c r="D132" s="297">
        <f>D131*30.126</f>
        <v>5784.192</v>
      </c>
      <c r="E132" s="297">
        <f>E131*30.126</f>
        <v>3181.3056000000001</v>
      </c>
      <c r="F132" s="292"/>
      <c r="G132" s="291">
        <f>$B132/1000*$G$82</f>
        <v>2.2349999999999999</v>
      </c>
      <c r="H132" s="291">
        <f>$B132/1000*$H$82</f>
        <v>2.2349999999999999</v>
      </c>
      <c r="I132" s="297">
        <f>I131*30.126</f>
        <v>2099.4809399999999</v>
      </c>
      <c r="J132" s="293">
        <f>$K$82</f>
        <v>5</v>
      </c>
      <c r="K132" s="298">
        <v>2</v>
      </c>
      <c r="L132" s="293">
        <f>$M$82</f>
        <v>0</v>
      </c>
      <c r="M132" s="298">
        <v>1</v>
      </c>
      <c r="N132" s="297">
        <f>N131*30.126</f>
        <v>5957.8985160000002</v>
      </c>
      <c r="O132" s="480"/>
      <c r="P132" s="297">
        <f>P131*30.126</f>
        <v>0</v>
      </c>
      <c r="Q132" s="471">
        <f t="shared" si="3"/>
        <v>0</v>
      </c>
    </row>
    <row r="133" spans="1:21" s="183" customFormat="1" ht="12" customHeight="1">
      <c r="B133" s="302"/>
      <c r="C133" s="302"/>
      <c r="D133" s="302"/>
      <c r="E133" s="302"/>
      <c r="F133" s="300"/>
      <c r="G133" s="302"/>
      <c r="H133" s="302"/>
      <c r="I133" s="302"/>
      <c r="J133" s="301"/>
      <c r="K133" s="301"/>
      <c r="L133" s="301"/>
      <c r="M133" s="301"/>
      <c r="N133" s="302"/>
      <c r="O133" s="302"/>
      <c r="P133" s="302"/>
      <c r="Q133" s="471">
        <f t="shared" si="3"/>
        <v>0</v>
      </c>
    </row>
    <row r="134" spans="1:21" s="183" customFormat="1" ht="12" customHeight="1">
      <c r="A134" s="486">
        <v>17</v>
      </c>
      <c r="B134" s="487" t="s">
        <v>108</v>
      </c>
      <c r="C134" s="487"/>
      <c r="D134" s="290">
        <v>144</v>
      </c>
      <c r="E134" s="291">
        <f>(D134/100*(100-$E$20)*$H$12*$K$12)/$I$78</f>
        <v>79.2</v>
      </c>
      <c r="F134" s="292"/>
      <c r="G134" s="291">
        <f>$K$14*(B135*IF($E$14=150,"4",IF($E$14=200,"5",IF($E$14=250,"7",IF($E$14=300,"9",IF($E$14=350,"10",IF($E$14=400,"11"))))))/1000+2)/$I$78</f>
        <v>10.9</v>
      </c>
      <c r="H134" s="291">
        <f>$K$15*(B135*IF($E$15=150,"3",IF($E$15=180,"4",IF($E$15=210,"4,4",IF($E$15=240,"6",IF($E$15=280,"7",IF($E$15=320,"9",IF($E$15=340,"10")))))))/1000+2)/$I$78</f>
        <v>9.8320000000000007</v>
      </c>
      <c r="I134" s="291">
        <f>(B135+C135)*2/1000*$J$19</f>
        <v>76.36</v>
      </c>
      <c r="J134" s="293">
        <f>((B135)*(C135)/1000000*$J$82)/$I$78</f>
        <v>32.894400000000005</v>
      </c>
      <c r="K134" s="294">
        <f>O134</f>
        <v>0</v>
      </c>
      <c r="L134" s="291"/>
      <c r="M134" s="305">
        <v>0</v>
      </c>
      <c r="N134" s="291">
        <f>E134+F134+F135+G134+G135+H134+H135+I134</f>
        <v>181.63200000000001</v>
      </c>
      <c r="O134" s="480">
        <v>0</v>
      </c>
      <c r="P134" s="291">
        <f>N134*O134+J134*K134+J135*K135*K134+L134*M134+L135*M135*M134</f>
        <v>0</v>
      </c>
      <c r="Q134" s="471">
        <f t="shared" si="3"/>
        <v>0</v>
      </c>
    </row>
    <row r="135" spans="1:21" s="183" customFormat="1" ht="12" customHeight="1">
      <c r="A135" s="486"/>
      <c r="B135" s="296">
        <v>1780</v>
      </c>
      <c r="C135" s="296">
        <v>1540</v>
      </c>
      <c r="D135" s="297">
        <f>D134*30.126</f>
        <v>4338.1440000000002</v>
      </c>
      <c r="E135" s="297">
        <f>E134*30.126</f>
        <v>2385.9792000000002</v>
      </c>
      <c r="F135" s="292"/>
      <c r="G135" s="291">
        <f>$B135/1000*$G$82</f>
        <v>2.67</v>
      </c>
      <c r="H135" s="291">
        <f>$B135/1000*$H$82</f>
        <v>2.67</v>
      </c>
      <c r="I135" s="297">
        <f>I134*30.126</f>
        <v>2300.4213600000003</v>
      </c>
      <c r="J135" s="293">
        <f>$K$82</f>
        <v>5</v>
      </c>
      <c r="K135" s="295">
        <v>1</v>
      </c>
      <c r="L135" s="293">
        <f>$M$82</f>
        <v>0</v>
      </c>
      <c r="M135" s="295">
        <f>M134</f>
        <v>0</v>
      </c>
      <c r="N135" s="297">
        <f>N134*30.126</f>
        <v>5471.8456320000005</v>
      </c>
      <c r="O135" s="480"/>
      <c r="P135" s="297">
        <f>P134*30.126</f>
        <v>0</v>
      </c>
      <c r="Q135" s="471">
        <f t="shared" si="3"/>
        <v>0</v>
      </c>
    </row>
    <row r="136" spans="1:21" s="183" customFormat="1" ht="12" customHeight="1">
      <c r="B136" s="302"/>
      <c r="C136" s="302"/>
      <c r="D136" s="302"/>
      <c r="E136" s="302"/>
      <c r="F136" s="300"/>
      <c r="G136" s="302"/>
      <c r="H136" s="302"/>
      <c r="I136" s="302"/>
      <c r="J136" s="301"/>
      <c r="K136" s="301"/>
      <c r="L136" s="301"/>
      <c r="M136" s="301"/>
      <c r="N136" s="302"/>
      <c r="O136" s="302"/>
      <c r="P136" s="302"/>
      <c r="Q136" s="471">
        <f t="shared" si="3"/>
        <v>0</v>
      </c>
    </row>
    <row r="137" spans="1:21" s="183" customFormat="1" ht="12" customHeight="1">
      <c r="A137" s="486">
        <v>18</v>
      </c>
      <c r="B137" s="487" t="s">
        <v>108</v>
      </c>
      <c r="C137" s="487"/>
      <c r="D137" s="290">
        <v>126</v>
      </c>
      <c r="E137" s="291">
        <f>(D137/100*(100-$E$20)*$H$12*$K$12)/$I$78</f>
        <v>69.3</v>
      </c>
      <c r="F137" s="292"/>
      <c r="G137" s="291">
        <f>$K$14*(B138*IF($E$14=150,"4",IF($E$14=200,"5",IF($E$14=250,"7",IF($E$14=300,"9",IF($E$14=350,"10",IF($E$14=400,"11"))))))/1000+2)/$I$78</f>
        <v>9.4499999999999993</v>
      </c>
      <c r="H137" s="291">
        <f>$K$15*(B138*IF($E$15=150,"3",IF($E$15=180,"4",IF($E$15=210,"4,4",IF($E$15=240,"6",IF($E$15=280,"7",IF($E$15=320,"9",IF($E$15=340,"10")))))))/1000+2)/$I$78</f>
        <v>8.5560000000000009</v>
      </c>
      <c r="I137" s="291">
        <f>(B138+C138)*2/1000*$J$19</f>
        <v>69.69</v>
      </c>
      <c r="J137" s="293">
        <f>((B138)*(C138)/1000000*$J$82)/$I$78</f>
        <v>27.5352</v>
      </c>
      <c r="K137" s="294">
        <f>O137</f>
        <v>0</v>
      </c>
      <c r="L137" s="291"/>
      <c r="M137" s="305">
        <v>0</v>
      </c>
      <c r="N137" s="291">
        <f>E137+F137+F138+G137+G138+H137+H138+I137</f>
        <v>161.46600000000001</v>
      </c>
      <c r="O137" s="480">
        <v>0</v>
      </c>
      <c r="P137" s="291">
        <f>N137*O137+J137*K137+J138*K138*K137+L137*M137+L138*M138*M137</f>
        <v>0</v>
      </c>
      <c r="Q137" s="471">
        <f t="shared" si="3"/>
        <v>0</v>
      </c>
    </row>
    <row r="138" spans="1:21" s="183" customFormat="1" ht="12" customHeight="1">
      <c r="A138" s="486"/>
      <c r="B138" s="296">
        <v>1490</v>
      </c>
      <c r="C138" s="296">
        <v>1540</v>
      </c>
      <c r="D138" s="297">
        <f>D137*30.126</f>
        <v>3795.8760000000002</v>
      </c>
      <c r="E138" s="297">
        <f>E137*30.126</f>
        <v>2087.7318</v>
      </c>
      <c r="F138" s="292"/>
      <c r="G138" s="291">
        <f>$B138/1000*$G$82</f>
        <v>2.2349999999999999</v>
      </c>
      <c r="H138" s="291">
        <f>$B138/1000*$H$82</f>
        <v>2.2349999999999999</v>
      </c>
      <c r="I138" s="297">
        <f>I137*30.126</f>
        <v>2099.4809399999999</v>
      </c>
      <c r="J138" s="293">
        <f>$K$82</f>
        <v>5</v>
      </c>
      <c r="K138" s="295">
        <v>1</v>
      </c>
      <c r="L138" s="293">
        <f>$M$82</f>
        <v>0</v>
      </c>
      <c r="M138" s="295">
        <f>M137</f>
        <v>0</v>
      </c>
      <c r="N138" s="297">
        <f>N137*30.126</f>
        <v>4864.3247160000001</v>
      </c>
      <c r="O138" s="480"/>
      <c r="P138" s="297">
        <f>P137*30.126</f>
        <v>0</v>
      </c>
      <c r="Q138" s="471">
        <f t="shared" si="3"/>
        <v>0</v>
      </c>
    </row>
    <row r="139" spans="1:21" s="183" customFormat="1" ht="12" customHeight="1">
      <c r="B139" s="302"/>
      <c r="C139" s="302"/>
      <c r="D139" s="302"/>
      <c r="E139" s="302"/>
      <c r="F139" s="300"/>
      <c r="G139" s="302"/>
      <c r="H139" s="302"/>
      <c r="I139" s="302"/>
      <c r="J139" s="301"/>
      <c r="K139" s="301"/>
      <c r="L139" s="301"/>
      <c r="M139" s="301"/>
      <c r="N139" s="302"/>
      <c r="O139" s="302"/>
      <c r="P139" s="302"/>
      <c r="Q139" s="471">
        <f t="shared" si="3"/>
        <v>0</v>
      </c>
    </row>
    <row r="140" spans="1:21" s="183" customFormat="1" ht="12" customHeight="1">
      <c r="A140" s="486">
        <v>19</v>
      </c>
      <c r="B140" s="487" t="s">
        <v>108</v>
      </c>
      <c r="C140" s="487"/>
      <c r="D140" s="290">
        <v>89</v>
      </c>
      <c r="E140" s="291">
        <f>(D140/100*(100-$E$20)*$H$12*$K$12)/$I$78</f>
        <v>48.95</v>
      </c>
      <c r="F140" s="292"/>
      <c r="G140" s="291">
        <f>$K$14*(B141*IF($E$14=150,"4",IF($E$14=200,"5",IF($E$14=250,"7",IF($E$14=300,"9",IF($E$14=350,"10",IF($E$14=400,"11"))))))/1000+2)/$I$78</f>
        <v>6.5</v>
      </c>
      <c r="H140" s="291">
        <f>$K$15*(B141*IF($E$15=150,"3",IF($E$15=180,"4",IF($E$15=210,"4,4",IF($E$15=240,"6",IF($E$15=280,"7",IF($E$15=320,"9",IF($E$15=340,"10")))))))/1000+2)/$I$78</f>
        <v>5.9600000000000009</v>
      </c>
      <c r="I140" s="291">
        <f>(B141+C141)*2/1000*$J$19</f>
        <v>56.12</v>
      </c>
      <c r="J140" s="293">
        <f>((B141)*(C141)/1000000*$J$82)/$I$78</f>
        <v>16.631999999999998</v>
      </c>
      <c r="K140" s="294">
        <f>O140</f>
        <v>0</v>
      </c>
      <c r="L140" s="291"/>
      <c r="M140" s="305">
        <v>0</v>
      </c>
      <c r="N140" s="291">
        <f>E140+F140+F141+G140+G141+H140+H141+I140</f>
        <v>120.22999999999999</v>
      </c>
      <c r="O140" s="480">
        <v>0</v>
      </c>
      <c r="P140" s="291">
        <f>N140*O140+J140*K140+J141*K141*K140+L140*M140+L141*M141*M140</f>
        <v>0</v>
      </c>
      <c r="Q140" s="471">
        <f t="shared" si="3"/>
        <v>0</v>
      </c>
    </row>
    <row r="141" spans="1:21" s="183" customFormat="1" ht="12" customHeight="1">
      <c r="A141" s="486"/>
      <c r="B141" s="296">
        <v>900</v>
      </c>
      <c r="C141" s="296">
        <v>1540</v>
      </c>
      <c r="D141" s="297">
        <f>D140*30.126</f>
        <v>2681.2139999999999</v>
      </c>
      <c r="E141" s="297">
        <f>E140*30.126</f>
        <v>1474.6677000000002</v>
      </c>
      <c r="F141" s="292"/>
      <c r="G141" s="291">
        <f>$B141/1000*$G$82</f>
        <v>1.35</v>
      </c>
      <c r="H141" s="291">
        <f>$B141/1000*$H$82</f>
        <v>1.35</v>
      </c>
      <c r="I141" s="297">
        <f>I140*30.126</f>
        <v>1690.67112</v>
      </c>
      <c r="J141" s="293">
        <f>$K$82</f>
        <v>5</v>
      </c>
      <c r="K141" s="295">
        <v>1</v>
      </c>
      <c r="L141" s="293">
        <f>$M$82</f>
        <v>0</v>
      </c>
      <c r="M141" s="295">
        <f>M140</f>
        <v>0</v>
      </c>
      <c r="N141" s="297">
        <f>N140*30.126</f>
        <v>3622.04898</v>
      </c>
      <c r="O141" s="480"/>
      <c r="P141" s="297">
        <f>P140*30.126</f>
        <v>0</v>
      </c>
      <c r="Q141" s="471">
        <f t="shared" si="3"/>
        <v>0</v>
      </c>
    </row>
    <row r="142" spans="1:21" s="197" customFormat="1" ht="12" customHeight="1">
      <c r="A142" s="22"/>
      <c r="B142" s="306"/>
      <c r="C142" s="306"/>
      <c r="D142" s="307"/>
      <c r="E142" s="307"/>
      <c r="F142" s="308"/>
      <c r="G142" s="309"/>
      <c r="H142" s="309"/>
      <c r="I142" s="307"/>
      <c r="J142" s="310"/>
      <c r="K142" s="23"/>
      <c r="L142" s="310"/>
      <c r="M142" s="23"/>
      <c r="N142" s="307"/>
      <c r="O142" s="23"/>
      <c r="P142" s="307"/>
      <c r="Q142" s="471">
        <f t="shared" si="3"/>
        <v>0</v>
      </c>
      <c r="U142" s="183"/>
    </row>
    <row r="143" spans="1:21" s="183" customFormat="1" ht="12" customHeight="1">
      <c r="A143" s="486">
        <v>20</v>
      </c>
      <c r="B143" s="311" t="s">
        <v>109</v>
      </c>
      <c r="C143" s="312"/>
      <c r="D143" s="313"/>
      <c r="E143" s="313"/>
      <c r="F143" s="314"/>
      <c r="G143" s="315"/>
      <c r="H143" s="315"/>
      <c r="I143" s="316">
        <f>$M$71*B144*C144/1000000</f>
        <v>325</v>
      </c>
      <c r="J143" s="317"/>
      <c r="K143" s="318"/>
      <c r="L143" s="315"/>
      <c r="M143" s="319"/>
      <c r="N143" s="291">
        <f>E143+F143+F144+G143+G144+H143+H144+I143</f>
        <v>325</v>
      </c>
      <c r="O143" s="480">
        <v>0</v>
      </c>
      <c r="P143" s="291">
        <f>N143*O143+(J143*K143+J144*K144)+(L143*M143+L144*M144)</f>
        <v>0</v>
      </c>
      <c r="Q143" s="471">
        <f t="shared" si="3"/>
        <v>0</v>
      </c>
    </row>
    <row r="144" spans="1:21" s="183" customFormat="1" ht="12" customHeight="1">
      <c r="A144" s="486"/>
      <c r="B144" s="320">
        <v>1250</v>
      </c>
      <c r="C144" s="321">
        <v>2600</v>
      </c>
      <c r="D144" s="322"/>
      <c r="E144" s="322"/>
      <c r="F144" s="323"/>
      <c r="G144" s="324"/>
      <c r="H144" s="324"/>
      <c r="I144" s="325"/>
      <c r="J144" s="326"/>
      <c r="K144" s="327"/>
      <c r="L144" s="326"/>
      <c r="M144" s="328"/>
      <c r="N144" s="297">
        <f>N143*30.126</f>
        <v>9790.9500000000007</v>
      </c>
      <c r="O144" s="480"/>
      <c r="P144" s="297">
        <f>P143*30.126</f>
        <v>0</v>
      </c>
      <c r="Q144" s="471">
        <f t="shared" si="3"/>
        <v>0</v>
      </c>
    </row>
    <row r="145" spans="1:256" s="197" customFormat="1" ht="12" customHeight="1">
      <c r="A145" s="22"/>
      <c r="B145" s="306"/>
      <c r="C145" s="306"/>
      <c r="D145" s="307"/>
      <c r="E145" s="307"/>
      <c r="F145" s="308"/>
      <c r="G145" s="309"/>
      <c r="H145" s="309"/>
      <c r="I145" s="307"/>
      <c r="J145" s="310"/>
      <c r="K145" s="23"/>
      <c r="L145" s="310"/>
      <c r="M145" s="23"/>
      <c r="N145" s="307"/>
      <c r="O145" s="23"/>
      <c r="P145" s="307"/>
      <c r="Q145" s="471">
        <f t="shared" si="3"/>
        <v>0</v>
      </c>
      <c r="U145" s="183"/>
    </row>
    <row r="146" spans="1:256" s="183" customFormat="1" ht="12" customHeight="1">
      <c r="A146" s="486">
        <v>21</v>
      </c>
      <c r="B146" s="329" t="s">
        <v>110</v>
      </c>
      <c r="C146" s="330"/>
      <c r="D146" s="290">
        <v>229</v>
      </c>
      <c r="E146" s="291">
        <f>(D146/100*(100-$E$20)*$H$12*$K$12)/$I$78</f>
        <v>125.95</v>
      </c>
      <c r="F146" s="292">
        <v>15</v>
      </c>
      <c r="G146" s="291">
        <f>$K$14*(B147*IF($E$14=150,"4",IF($E$14=200,"5",IF($E$14=250,"7",IF($E$14=300,"9",IF($E$14=350,"10",IF($E$14=400,"11"))))))/1000+2)/$I$78</f>
        <v>9.4</v>
      </c>
      <c r="H146" s="291">
        <f>$K$15*(B147*IF($E$15=150,"3",IF($E$15=180,"4",IF($E$15=210,"4,4",IF($E$15=240,"6",IF($E$15=280,"7",IF($E$15=320,"9",IF($E$15=340,"10")))))))/1000+2)/$I$78</f>
        <v>8.5120000000000005</v>
      </c>
      <c r="I146" s="291">
        <f>(B147+C147)*2/1000*$J$19</f>
        <v>69.459999999999994</v>
      </c>
      <c r="J146" s="293">
        <f>((B147)*(C147)/1000000*$J$82)/$I$78</f>
        <v>27.3504</v>
      </c>
      <c r="K146" s="294">
        <f>O146</f>
        <v>0</v>
      </c>
      <c r="L146" s="291">
        <v>34.57</v>
      </c>
      <c r="M146" s="295">
        <f>O146</f>
        <v>0</v>
      </c>
      <c r="N146" s="291">
        <f>E146+F146+F147+G146+G147+H146+H147+I146</f>
        <v>232.762</v>
      </c>
      <c r="O146" s="480">
        <v>0</v>
      </c>
      <c r="P146" s="291">
        <f>N146*O146+J146*K146+J147*K147*K146+L146*M146+L147*M147*M146</f>
        <v>0</v>
      </c>
      <c r="Q146" s="471">
        <f t="shared" si="3"/>
        <v>0</v>
      </c>
    </row>
    <row r="147" spans="1:256" s="183" customFormat="1" ht="12" customHeight="1">
      <c r="A147" s="486"/>
      <c r="B147" s="296">
        <v>1480</v>
      </c>
      <c r="C147" s="296">
        <v>1540</v>
      </c>
      <c r="D147" s="297">
        <f>D146*30.126</f>
        <v>6898.8540000000003</v>
      </c>
      <c r="E147" s="297">
        <f>E146*30.126</f>
        <v>3794.3697000000002</v>
      </c>
      <c r="F147" s="292"/>
      <c r="G147" s="291">
        <f>$B147/1000*$G$82</f>
        <v>2.2199999999999998</v>
      </c>
      <c r="H147" s="291">
        <f>$B147/1000*$H$82</f>
        <v>2.2199999999999998</v>
      </c>
      <c r="I147" s="297">
        <f>I146*30.126</f>
        <v>2092.5519599999998</v>
      </c>
      <c r="J147" s="293">
        <f>$K$82</f>
        <v>5</v>
      </c>
      <c r="K147" s="298">
        <v>1</v>
      </c>
      <c r="L147" s="293">
        <f>$M$82</f>
        <v>0</v>
      </c>
      <c r="M147" s="298">
        <v>1</v>
      </c>
      <c r="N147" s="297">
        <f>N146*30.126</f>
        <v>7012.1880120000005</v>
      </c>
      <c r="O147" s="480"/>
      <c r="P147" s="297">
        <f>P146*30.126</f>
        <v>0</v>
      </c>
      <c r="Q147" s="471">
        <f t="shared" si="3"/>
        <v>0</v>
      </c>
    </row>
    <row r="148" spans="1:256" s="183" customFormat="1" ht="12" customHeight="1">
      <c r="B148" s="302"/>
      <c r="C148" s="302"/>
      <c r="D148" s="302"/>
      <c r="E148" s="302"/>
      <c r="F148" s="300"/>
      <c r="G148" s="302"/>
      <c r="H148" s="302"/>
      <c r="I148" s="302"/>
      <c r="J148" s="301"/>
      <c r="K148" s="301"/>
      <c r="L148" s="301"/>
      <c r="M148" s="301"/>
      <c r="N148" s="302"/>
      <c r="O148" s="302"/>
      <c r="P148" s="302"/>
      <c r="Q148" s="471">
        <f t="shared" si="3"/>
        <v>0</v>
      </c>
    </row>
    <row r="149" spans="1:256" s="183" customFormat="1" ht="12" customHeight="1">
      <c r="A149" s="486">
        <v>22</v>
      </c>
      <c r="B149" s="329" t="s">
        <v>110</v>
      </c>
      <c r="C149" s="330"/>
      <c r="D149" s="290">
        <v>220</v>
      </c>
      <c r="E149" s="291">
        <f>(D149/100*(100-$E$20)*$H$12*$K$12)/$I$78</f>
        <v>121.00000000000001</v>
      </c>
      <c r="F149" s="292">
        <v>15</v>
      </c>
      <c r="G149" s="291">
        <f>$K$14*(B150*IF($E$14=150,"4",IF($E$14=200,"5",IF($E$14=250,"7",IF($E$14=300,"9",IF($E$14=350,"10",IF($E$14=400,"11"))))))/1000+2)/$I$78</f>
        <v>9.4</v>
      </c>
      <c r="H149" s="291">
        <f>$K$15*(B150*IF($E$15=150,"3",IF($E$15=180,"4",IF($E$15=210,"4,4",IF($E$15=240,"6",IF($E$15=280,"7",IF($E$15=320,"9",IF($E$15=340,"10")))))))/1000+2)/$I$78</f>
        <v>8.5120000000000005</v>
      </c>
      <c r="I149" s="291">
        <f>(B150+C150)*2/1000*$J$19</f>
        <v>69.459999999999994</v>
      </c>
      <c r="J149" s="293">
        <f>((B150)*(C150)/1000000*$J$82)/$I$78</f>
        <v>27.3504</v>
      </c>
      <c r="K149" s="294">
        <f>O149</f>
        <v>0</v>
      </c>
      <c r="L149" s="291">
        <v>32.51</v>
      </c>
      <c r="M149" s="295">
        <f>O149</f>
        <v>0</v>
      </c>
      <c r="N149" s="291">
        <f>E149+F149+F150+G149+G150+H149+H150+I149</f>
        <v>227.81200000000001</v>
      </c>
      <c r="O149" s="480">
        <v>0</v>
      </c>
      <c r="P149" s="291">
        <f>N149*O149+J149*K149+J150*K150*K149+L149*M149+L150*M150*M149</f>
        <v>0</v>
      </c>
      <c r="Q149" s="471">
        <f t="shared" si="3"/>
        <v>0</v>
      </c>
    </row>
    <row r="150" spans="1:256" s="183" customFormat="1" ht="12" customHeight="1">
      <c r="A150" s="486"/>
      <c r="B150" s="296">
        <v>1480</v>
      </c>
      <c r="C150" s="296">
        <v>1540</v>
      </c>
      <c r="D150" s="297">
        <f>D149*30.126</f>
        <v>6627.72</v>
      </c>
      <c r="E150" s="297">
        <f>E149*30.126</f>
        <v>3645.2460000000005</v>
      </c>
      <c r="F150" s="292"/>
      <c r="G150" s="291">
        <f>$B150/1000*$G$82</f>
        <v>2.2199999999999998</v>
      </c>
      <c r="H150" s="291">
        <f>$B150/1000*$H$82</f>
        <v>2.2199999999999998</v>
      </c>
      <c r="I150" s="297">
        <f>I149*30.126</f>
        <v>2092.5519599999998</v>
      </c>
      <c r="J150" s="293">
        <f>$K$82</f>
        <v>5</v>
      </c>
      <c r="K150" s="298">
        <v>1</v>
      </c>
      <c r="L150" s="293">
        <f>$M$82</f>
        <v>0</v>
      </c>
      <c r="M150" s="298">
        <v>1</v>
      </c>
      <c r="N150" s="297">
        <f>N149*30.126</f>
        <v>6863.0643120000004</v>
      </c>
      <c r="O150" s="480"/>
      <c r="P150" s="297">
        <f>P149*30.126</f>
        <v>0</v>
      </c>
      <c r="Q150" s="471">
        <f t="shared" si="3"/>
        <v>0</v>
      </c>
    </row>
    <row r="151" spans="1:256" s="183" customFormat="1" ht="12" customHeight="1">
      <c r="A151" s="331"/>
      <c r="B151" s="332"/>
      <c r="C151" s="332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471">
        <f>P151*1.2</f>
        <v>0</v>
      </c>
    </row>
    <row r="152" spans="1:256" s="183" customFormat="1" ht="12" customHeight="1">
      <c r="B152" s="488" t="s">
        <v>111</v>
      </c>
      <c r="C152" s="488"/>
      <c r="D152" s="333">
        <f>(D86*$O$86)+(D89*$O$89)+(D92*$O$92)+(D95*$O$95)+(D113*$O$113)+(D116*$O$116)+(D119*$O$119)+(D122*$O$122)+(D146*$O$146)+(D149*$O$149)</f>
        <v>0</v>
      </c>
      <c r="E152" s="333">
        <f>(E86*$O$86)+(E89*$O$89)+(E92*$O$92)+(E95*$O$95)+(E98*$O$98)+(E101*$O$101)+(E104*$O$104)+(E107*$O$107)+(E110*$O$110)+(E113*$O$113)+(E116*$O$116)+(E119*$O$119)+(E122*$O$122)+(E125*$O$125)+(E128*$O$128)+(E131*$O$131)+(E134*$O$134)+(E137*$O$137)+(E140*$O$140+(E143*$O$143)+(E146*$O$146)+(E149*$O$149))</f>
        <v>0</v>
      </c>
      <c r="F152" s="333">
        <f>(F86*$O$86)+(F89*$O$89)+(F92*$O$92)+(F95*$O$95)+(F98*$O$98)+(F101*$O$101)+(F104*$O$104)+(F107*$O$107)+(F110*$O$110)+(F113*$O$113)+(F116*$O$116)+(F119*$O$119)+(F122*$O$122)+(F125*$O$125)+(F128*$O$128)+(F131*$O$131)+(F134*$O$134)+(F137*$O$137)+(F140*$O$140+(F143*$O$143)+(F146*$O$146)+(F149*$O$149))</f>
        <v>0</v>
      </c>
      <c r="G152" s="333">
        <f>(G86*$O$86)+(G89*$O$89)+(G92*$O$92)+(G95*$O$95)+(G98*$O$98)+(G101*$O$101)+(G104*$O$104)+(G107*$O$107)+(G110*$O$110)+(G113*$O$113)+(G116*$O$116)+(G119*$O$119)+(G122*$O$122)+(G125*$O$125)+(G128*$O$128)+(G131*$O$131)+(G134*$O$134)+(G137*$O$137)+(G140*$O$140+(G143*$O$143)+(G146*$O$146)+(G149*$O$149))</f>
        <v>0</v>
      </c>
      <c r="H152" s="333">
        <f>(H86*$O$86)+(H89*$O$89)+(H92*$O$92)+(H95*$O$95)+(H98*$O$98)+(H101*$O$101)+(H104*$O$104)+(H107*$O$107)+(H110*$O$110)+(H113*$O$113)+(H116*$O$116)+(H119*$O$119)+(H122*$O$122)+(H125*$O$125)+(H128*$O$128)+(H131*$O$131)+(H134*$O$134)+(H137*$O$137)+(H140*$O$140+(H143*$O$143)+(H146*$O$146)+(H149*$O$149))</f>
        <v>0</v>
      </c>
      <c r="I152" s="333">
        <f>(I86*$O$86)+(I89*$O$89)+(I92*$O$92)+(I95*$O$95)+(I98*$O$98)+(I101*$O$101)+(I104*$O$104)+(I107*$O$107)+(I110*$O$110)+(I113*$O$113)+(I116*$O$116)+(I119*$O$119)+(I122*$O$122)+(I125*$O$125)+(I128*$O$128)+(I131*$O$131)+(I134*$O$134)+(I137*$O$137)+(I140*$O$140+(I143*$O$143)+(I146*$O$146)+(I149*$O$149))</f>
        <v>0</v>
      </c>
      <c r="J152" s="333">
        <f>(J86*$K$86)+(J89*$K$89)+(J92*$K$92)+(J95*$K$95)+(J98*$K$98)+(J101*$K$101)+(J104*$K$104)+(J107*$K$107)+(J110*$K$110)+(J113*$K$113)+(J116*$K$116)+(J119*$K$119)+(J122*$K$122)+(J125*$K$125)+(J128*$K$128)+(J131*$K$131)+(J134*$K$134)+(J137*$K$137)+(J140*$K$140+(J143*$K$143)+(J146*$K$146)+(J149*$K$149))</f>
        <v>0</v>
      </c>
      <c r="K152" s="334">
        <f>K86+K89+K92+K95+K98+K101+K104+K107+K110+K113+K116+K119+K122+K125+K128+K131+K134+K137+K140+K146+K149</f>
        <v>0</v>
      </c>
      <c r="L152" s="333">
        <f>(L86*$M$86)+(L89*$M$89)+(L92*$M$92)+(L95*$M$95)+(L98*$M$98)+(L101*$M$101)+(L104*$M$104)+(L107*$M$107)+(L110*$M$110)+(L113*$M$113)+(L116*$M$116)+(L119*$M$119)+(L122*$M$122)+(L125*$M$125)+(L128*$O$128)+(L131*$M$131)+(L134*$O$134)+(L137*$M$137)+(L140*$M$140+(L143*$M$143)+(L146*$M$146)+(L149*$M$149))</f>
        <v>0</v>
      </c>
      <c r="M152" s="334">
        <f>M86+M89+M92+M95+M98+M101+M104+M107+M110+M113+M116+M119+M122+M125+M128+M131+M134+M137+M140+M146+M149</f>
        <v>0</v>
      </c>
      <c r="N152" s="302"/>
      <c r="O152" s="480">
        <f>O149+O146+O143+O140+O137+O134+O131+O128+O125+O122+O119+O116+O113+O110+O107+O104+O101+O98+O95+O92+O89+O86</f>
        <v>0</v>
      </c>
      <c r="P152" s="333">
        <f>P86+P89+P92+P95+P98+P101+P104+P107+P110+P113+P116+P119+P122+P125+P128+P131+P134+P137+P140+P143+P146+P149</f>
        <v>0</v>
      </c>
      <c r="Q152" s="471">
        <f>P152*1.2</f>
        <v>0</v>
      </c>
    </row>
    <row r="153" spans="1:256" s="183" customFormat="1" ht="12" customHeight="1">
      <c r="B153" s="488"/>
      <c r="C153" s="488"/>
      <c r="D153" s="297">
        <f>D152*30.126</f>
        <v>0</v>
      </c>
      <c r="E153" s="297">
        <f>E152*30.126</f>
        <v>0</v>
      </c>
      <c r="F153" s="333">
        <f>(F87*$O$86)+(F90*$O$89)+(F93*$O$92)+(F96*$O$95)+(F99*$O$98)+(F102*$O$101)+(F105*$O$104)+(F108*$O$107)+(F111*$O$110)+(F114*$O$113)+(F117*$O$116)+(F120*$O$119)+(F123*$O$122)+(F126*$O$125)+(F129*$O$128)+(F132*$O$131)+(F135*$O$134)+(F138*$O$137)+(F141*$O$140+(F144*$O$143)+(F147*$O$146)+(F150*$O$149))</f>
        <v>0</v>
      </c>
      <c r="G153" s="333">
        <f>(G87*$O$86)+(G90*$O$89)+(G93*$O$92)+(G96*$O$95)+(G99*$O$98)+(G102*$O$101)+(G105*$O$104)+(G108*$O$107)+(G111*$O$110)+(G114*$O$113)+(G117*$O$116)+(G120*$O$119)+(G123*$O$122)+(G126*$O$125)+(G129*$O$128)+(G132*$O$131)+(G135*$O$134)+(G138*$O$137)+(G141*$O$140+(G144*$O$143)+(G147*$O$146)+(G150*$O$149))</f>
        <v>0</v>
      </c>
      <c r="H153" s="333">
        <f>(H87*$O$86)+(H90*$O$89)+(H93*$O$92)+(H96*$O$95)+(H99*$O$98)+(H102*$O$101)+(H105*$O$104)+(H108*$O$107)+(H111*$O$110)+(H114*$O$113)+(H117*$O$116)+(H120*$O$119)+(H123*$O$122)+(H126*$O$125)+(H129*$O$128)+(H132*$O$131)+(H135*$O$134)+(H138*$O$137)+(H141*$O$140+(H144*$O$143)+(H147*$O$146)+(H150*$O$149))</f>
        <v>0</v>
      </c>
      <c r="I153" s="297">
        <f>I152*30.126</f>
        <v>0</v>
      </c>
      <c r="J153" s="333">
        <f>$K$82</f>
        <v>5</v>
      </c>
      <c r="K153" s="334">
        <f>K150*$K$149+K147*$K$146+K141*$K$140+K138*$K$137+K135*$K$134+K132*$K$131+K129*$K$128+K126*$K$125+K123*$K$122+K120*$K$119+K117*$K$116+K114*$K$113+K111*$K$110+K108*$K$107+K105*$K$104+K102*$K$101+K99*$K$98+K96*$K$95+K93*$K$92+K90*$K$89+K87*$K$86</f>
        <v>0</v>
      </c>
      <c r="L153" s="333">
        <f>$M$82</f>
        <v>0</v>
      </c>
      <c r="M153" s="334">
        <f>M150*$M$149+M147*$K$146+M141*$M$140+M138*$M$137+M135*$M$134+M132*$M$131+M129*$M$128+M126*$M$125+M123*$M$122+M120*$M$119+M117*$M$116+M114*$M$113+M111*$M$110+M108*$M$107+M105*$M$104+M102*$M$101+M99*$M$98+M96*$M$95+M93*$M$92+M90*$M$89+M87*$M$86</f>
        <v>0</v>
      </c>
      <c r="N153" s="302"/>
      <c r="O153" s="480"/>
      <c r="P153" s="297">
        <f>P152*30.126</f>
        <v>0</v>
      </c>
      <c r="Q153" s="471">
        <f>P153*1.2</f>
        <v>0</v>
      </c>
    </row>
    <row r="154" spans="1:256" s="183" customFormat="1" ht="11.45" customHeight="1">
      <c r="A154" s="335" t="s">
        <v>112</v>
      </c>
      <c r="B154" s="335" t="s">
        <v>113</v>
      </c>
      <c r="C154" s="335" t="s">
        <v>114</v>
      </c>
      <c r="D154" s="335" t="s">
        <v>115</v>
      </c>
      <c r="E154" s="336" t="s">
        <v>116</v>
      </c>
      <c r="F154" s="336" t="s">
        <v>117</v>
      </c>
      <c r="G154" s="336" t="s">
        <v>118</v>
      </c>
      <c r="H154" s="336" t="s">
        <v>119</v>
      </c>
      <c r="I154" s="336" t="s">
        <v>120</v>
      </c>
      <c r="J154" s="336" t="s">
        <v>121</v>
      </c>
      <c r="K154" s="335" t="s">
        <v>122</v>
      </c>
      <c r="L154" s="336" t="s">
        <v>123</v>
      </c>
      <c r="M154" s="335" t="s">
        <v>124</v>
      </c>
      <c r="N154" s="335" t="s">
        <v>125</v>
      </c>
      <c r="O154" s="335" t="s">
        <v>126</v>
      </c>
      <c r="P154" s="337" t="s">
        <v>127</v>
      </c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190"/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0"/>
      <c r="CM154" s="190"/>
      <c r="CN154" s="190"/>
      <c r="CO154" s="190"/>
      <c r="CP154" s="190"/>
      <c r="CQ154" s="190"/>
      <c r="CR154" s="190"/>
      <c r="CS154" s="190"/>
      <c r="CT154" s="190"/>
      <c r="CU154" s="190"/>
      <c r="CV154" s="190"/>
      <c r="CW154" s="190"/>
      <c r="CX154" s="190"/>
      <c r="CY154" s="190"/>
      <c r="CZ154" s="190"/>
      <c r="DA154" s="190"/>
      <c r="DB154" s="190"/>
      <c r="DC154" s="190"/>
      <c r="DD154" s="190"/>
      <c r="DE154" s="190"/>
      <c r="DF154" s="190"/>
      <c r="DG154" s="190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190"/>
      <c r="DR154" s="190"/>
      <c r="DS154" s="190"/>
      <c r="DT154" s="190"/>
      <c r="DU154" s="190"/>
      <c r="DV154" s="190"/>
      <c r="DW154" s="190"/>
      <c r="DX154" s="190"/>
      <c r="DY154" s="190"/>
      <c r="DZ154" s="190"/>
      <c r="EA154" s="190"/>
      <c r="EB154" s="190"/>
      <c r="EC154" s="190"/>
      <c r="ED154" s="190"/>
      <c r="EE154" s="190"/>
      <c r="EF154" s="190"/>
      <c r="EG154" s="190"/>
      <c r="EH154" s="190"/>
      <c r="EI154" s="190"/>
      <c r="EJ154" s="190"/>
      <c r="EK154" s="190"/>
      <c r="EL154" s="190"/>
      <c r="EM154" s="190"/>
      <c r="EN154" s="190"/>
      <c r="EO154" s="190"/>
      <c r="EP154" s="190"/>
      <c r="EQ154" s="190"/>
      <c r="ER154" s="190"/>
      <c r="ES154" s="190"/>
      <c r="ET154" s="190"/>
      <c r="EU154" s="190"/>
      <c r="EV154" s="190"/>
      <c r="EW154" s="190"/>
      <c r="EX154" s="190"/>
      <c r="EY154" s="190"/>
      <c r="EZ154" s="190"/>
      <c r="FA154" s="190"/>
      <c r="FB154" s="190"/>
      <c r="FC154" s="190"/>
      <c r="FD154" s="190"/>
      <c r="FE154" s="190"/>
      <c r="FF154" s="190"/>
      <c r="FG154" s="190"/>
      <c r="FH154" s="190"/>
      <c r="FI154" s="190"/>
      <c r="FJ154" s="190"/>
      <c r="FK154" s="190"/>
      <c r="FL154" s="190"/>
      <c r="FM154" s="190"/>
      <c r="FN154" s="190"/>
      <c r="FO154" s="190"/>
      <c r="FP154" s="190"/>
      <c r="FQ154" s="190"/>
      <c r="FR154" s="190"/>
      <c r="FS154" s="190"/>
      <c r="FT154" s="190"/>
      <c r="FU154" s="190"/>
      <c r="FV154" s="190"/>
      <c r="FW154" s="190"/>
      <c r="FX154" s="190"/>
      <c r="FY154" s="190"/>
      <c r="FZ154" s="190"/>
      <c r="GA154" s="190"/>
      <c r="GB154" s="190"/>
      <c r="GC154" s="190"/>
      <c r="GD154" s="190"/>
      <c r="GE154" s="190"/>
      <c r="GF154" s="190"/>
      <c r="GG154" s="190"/>
      <c r="GH154" s="190"/>
      <c r="GI154" s="190"/>
      <c r="GJ154" s="190"/>
      <c r="GK154" s="190"/>
      <c r="GL154" s="190"/>
      <c r="GM154" s="190"/>
      <c r="GN154" s="190"/>
      <c r="GO154" s="190"/>
      <c r="GP154" s="190"/>
      <c r="GQ154" s="190"/>
      <c r="GR154" s="190"/>
      <c r="GS154" s="190"/>
      <c r="GT154" s="190"/>
      <c r="GU154" s="190"/>
      <c r="GV154" s="190"/>
      <c r="GW154" s="190"/>
      <c r="GX154" s="190"/>
      <c r="GY154" s="190"/>
      <c r="GZ154" s="190"/>
      <c r="HA154" s="190"/>
      <c r="HB154" s="190"/>
      <c r="HC154" s="190"/>
      <c r="HD154" s="190"/>
      <c r="HE154" s="190"/>
      <c r="HF154" s="190"/>
      <c r="HG154" s="190"/>
      <c r="HH154" s="190"/>
      <c r="HI154" s="190"/>
      <c r="HJ154" s="190"/>
      <c r="HK154" s="190"/>
      <c r="HL154" s="190"/>
      <c r="HM154" s="190"/>
      <c r="HN154" s="190"/>
      <c r="HO154" s="190"/>
      <c r="HP154" s="190"/>
      <c r="HQ154" s="190"/>
      <c r="HR154" s="190"/>
      <c r="HS154" s="190"/>
      <c r="HT154" s="190"/>
      <c r="HU154" s="190"/>
      <c r="HV154" s="190"/>
      <c r="HW154" s="190"/>
      <c r="HX154" s="190"/>
      <c r="HY154" s="190"/>
      <c r="HZ154" s="190"/>
      <c r="IA154" s="190"/>
      <c r="IB154" s="190"/>
      <c r="IC154" s="190"/>
      <c r="ID154" s="190"/>
      <c r="IE154" s="190"/>
      <c r="IF154" s="190"/>
      <c r="IG154" s="190"/>
      <c r="IH154" s="190"/>
      <c r="II154" s="190"/>
      <c r="IJ154" s="190"/>
      <c r="IK154" s="190"/>
      <c r="IL154" s="190"/>
      <c r="IM154" s="190"/>
      <c r="IN154" s="190"/>
      <c r="IO154" s="190"/>
      <c r="IP154" s="190"/>
      <c r="IQ154" s="190"/>
      <c r="IR154" s="190"/>
      <c r="IS154" s="190"/>
      <c r="IT154" s="190"/>
      <c r="IU154" s="190"/>
      <c r="IV154" s="190"/>
    </row>
    <row r="155" spans="1:256" s="183" customFormat="1" ht="11.45" customHeight="1">
      <c r="A155" s="338" t="s">
        <v>128</v>
      </c>
      <c r="B155" s="190"/>
      <c r="C155" s="190"/>
      <c r="D155" s="190"/>
      <c r="E155" s="339">
        <f>E152+F152+F153</f>
        <v>0</v>
      </c>
      <c r="F155" s="340"/>
      <c r="G155" s="341"/>
      <c r="H155" s="339">
        <f>G152+H152+J152+L152</f>
        <v>0</v>
      </c>
      <c r="I155" s="339">
        <f>I152+G153+H153+J153*K153+L153*M153</f>
        <v>0</v>
      </c>
      <c r="J155" s="339"/>
      <c r="K155" s="339"/>
      <c r="M155" s="190"/>
      <c r="N155" s="342"/>
      <c r="O155" s="190"/>
      <c r="P155" s="339">
        <f>E155+H155+I155</f>
        <v>0</v>
      </c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  <c r="EG155" s="190"/>
      <c r="EH155" s="190"/>
      <c r="EI155" s="190"/>
      <c r="EJ155" s="190"/>
      <c r="EK155" s="190"/>
      <c r="EL155" s="190"/>
      <c r="EM155" s="190"/>
      <c r="EN155" s="190"/>
      <c r="EO155" s="190"/>
      <c r="EP155" s="190"/>
      <c r="EQ155" s="190"/>
      <c r="ER155" s="190"/>
      <c r="ES155" s="190"/>
      <c r="ET155" s="190"/>
      <c r="EU155" s="190"/>
      <c r="EV155" s="190"/>
      <c r="EW155" s="190"/>
      <c r="EX155" s="190"/>
      <c r="EY155" s="190"/>
      <c r="EZ155" s="190"/>
      <c r="FA155" s="190"/>
      <c r="FB155" s="190"/>
      <c r="FC155" s="190"/>
      <c r="FD155" s="190"/>
      <c r="FE155" s="190"/>
      <c r="FF155" s="190"/>
      <c r="FG155" s="190"/>
      <c r="FH155" s="190"/>
      <c r="FI155" s="190"/>
      <c r="FJ155" s="190"/>
      <c r="FK155" s="190"/>
      <c r="FL155" s="190"/>
      <c r="FM155" s="190"/>
      <c r="FN155" s="190"/>
      <c r="FO155" s="190"/>
      <c r="FP155" s="190"/>
      <c r="FQ155" s="190"/>
      <c r="FR155" s="190"/>
      <c r="FS155" s="190"/>
      <c r="FT155" s="190"/>
      <c r="FU155" s="190"/>
      <c r="FV155" s="190"/>
      <c r="FW155" s="190"/>
      <c r="FX155" s="190"/>
      <c r="FY155" s="190"/>
      <c r="FZ155" s="190"/>
      <c r="GA155" s="190"/>
      <c r="GB155" s="190"/>
      <c r="GC155" s="190"/>
      <c r="GD155" s="190"/>
      <c r="GE155" s="190"/>
      <c r="GF155" s="190"/>
      <c r="GG155" s="190"/>
      <c r="GH155" s="190"/>
      <c r="GI155" s="190"/>
      <c r="GJ155" s="190"/>
      <c r="GK155" s="190"/>
      <c r="GL155" s="190"/>
      <c r="GM155" s="190"/>
      <c r="GN155" s="190"/>
      <c r="GO155" s="190"/>
      <c r="GP155" s="190"/>
      <c r="GQ155" s="190"/>
      <c r="GR155" s="190"/>
      <c r="GS155" s="190"/>
      <c r="GT155" s="190"/>
      <c r="GU155" s="190"/>
      <c r="GV155" s="190"/>
      <c r="GW155" s="190"/>
      <c r="GX155" s="190"/>
      <c r="GY155" s="190"/>
      <c r="GZ155" s="190"/>
      <c r="HA155" s="190"/>
      <c r="HB155" s="190"/>
      <c r="HC155" s="190"/>
      <c r="HD155" s="190"/>
      <c r="HE155" s="190"/>
      <c r="HF155" s="190"/>
      <c r="HG155" s="190"/>
      <c r="HH155" s="190"/>
      <c r="HI155" s="190"/>
      <c r="HJ155" s="190"/>
      <c r="HK155" s="190"/>
      <c r="HL155" s="190"/>
      <c r="HM155" s="190"/>
      <c r="HN155" s="190"/>
      <c r="HO155" s="190"/>
      <c r="HP155" s="190"/>
      <c r="HQ155" s="190"/>
      <c r="HR155" s="190"/>
      <c r="HS155" s="190"/>
      <c r="HT155" s="190"/>
      <c r="HU155" s="190"/>
      <c r="HV155" s="190"/>
      <c r="HW155" s="190"/>
      <c r="HX155" s="190"/>
      <c r="HY155" s="190"/>
      <c r="HZ155" s="190"/>
      <c r="IA155" s="190"/>
      <c r="IB155" s="190"/>
      <c r="IC155" s="190"/>
      <c r="ID155" s="190"/>
      <c r="IE155" s="190"/>
      <c r="IF155" s="190"/>
      <c r="IG155" s="190"/>
      <c r="IH155" s="190"/>
      <c r="II155" s="190"/>
      <c r="IJ155" s="190"/>
      <c r="IK155" s="190"/>
      <c r="IL155" s="190"/>
      <c r="IM155" s="190"/>
      <c r="IN155" s="190"/>
      <c r="IO155" s="190"/>
      <c r="IP155" s="190"/>
      <c r="IQ155" s="190"/>
      <c r="IR155" s="190"/>
      <c r="IS155" s="190"/>
      <c r="IT155" s="190"/>
      <c r="IU155" s="190"/>
      <c r="IV155" s="190"/>
    </row>
    <row r="156" spans="1:256" s="183" customFormat="1" ht="11.45" customHeight="1">
      <c r="A156" s="165" t="s">
        <v>129</v>
      </c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0"/>
      <c r="CC156" s="190"/>
      <c r="CD156" s="190"/>
      <c r="CE156" s="190"/>
      <c r="CF156" s="190"/>
      <c r="CG156" s="190"/>
      <c r="CH156" s="190"/>
      <c r="CI156" s="190"/>
      <c r="CJ156" s="190"/>
      <c r="CK156" s="190"/>
      <c r="CL156" s="190"/>
      <c r="CM156" s="190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0"/>
      <c r="CY156" s="190"/>
      <c r="CZ156" s="190"/>
      <c r="DA156" s="190"/>
      <c r="DB156" s="190"/>
      <c r="DC156" s="190"/>
      <c r="DD156" s="190"/>
      <c r="DE156" s="190"/>
      <c r="DF156" s="190"/>
      <c r="DG156" s="190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190"/>
      <c r="DR156" s="190"/>
      <c r="DS156" s="190"/>
      <c r="DT156" s="190"/>
      <c r="DU156" s="190"/>
      <c r="DV156" s="190"/>
      <c r="DW156" s="190"/>
      <c r="DX156" s="190"/>
      <c r="DY156" s="190"/>
      <c r="DZ156" s="190"/>
      <c r="EA156" s="190"/>
      <c r="EB156" s="190"/>
      <c r="EC156" s="190"/>
      <c r="ED156" s="190"/>
      <c r="EE156" s="190"/>
      <c r="EF156" s="190"/>
      <c r="EG156" s="190"/>
      <c r="EH156" s="190"/>
      <c r="EI156" s="190"/>
      <c r="EJ156" s="190"/>
      <c r="EK156" s="190"/>
      <c r="EL156" s="190"/>
      <c r="EM156" s="190"/>
      <c r="EN156" s="190"/>
      <c r="EO156" s="190"/>
      <c r="EP156" s="190"/>
      <c r="EQ156" s="190"/>
      <c r="ER156" s="190"/>
      <c r="ES156" s="190"/>
      <c r="ET156" s="190"/>
      <c r="EU156" s="190"/>
      <c r="EV156" s="190"/>
      <c r="EW156" s="190"/>
      <c r="EX156" s="190"/>
      <c r="EY156" s="190"/>
      <c r="EZ156" s="190"/>
      <c r="FA156" s="190"/>
      <c r="FB156" s="190"/>
      <c r="FC156" s="190"/>
      <c r="FD156" s="190"/>
      <c r="FE156" s="190"/>
      <c r="FF156" s="190"/>
      <c r="FG156" s="190"/>
      <c r="FH156" s="190"/>
      <c r="FI156" s="190"/>
      <c r="FJ156" s="190"/>
      <c r="FK156" s="190"/>
      <c r="FL156" s="190"/>
      <c r="FM156" s="190"/>
      <c r="FN156" s="190"/>
      <c r="FO156" s="190"/>
      <c r="FP156" s="190"/>
      <c r="FQ156" s="190"/>
      <c r="FR156" s="190"/>
      <c r="FS156" s="190"/>
      <c r="FT156" s="190"/>
      <c r="FU156" s="190"/>
      <c r="FV156" s="190"/>
      <c r="FW156" s="190"/>
      <c r="FX156" s="190"/>
      <c r="FY156" s="190"/>
      <c r="FZ156" s="190"/>
      <c r="GA156" s="190"/>
      <c r="GB156" s="190"/>
      <c r="GC156" s="190"/>
      <c r="GD156" s="190"/>
      <c r="GE156" s="190"/>
      <c r="GF156" s="190"/>
      <c r="GG156" s="190"/>
      <c r="GH156" s="190"/>
      <c r="GI156" s="190"/>
      <c r="GJ156" s="190"/>
      <c r="GK156" s="190"/>
      <c r="GL156" s="190"/>
      <c r="GM156" s="190"/>
      <c r="GN156" s="190"/>
      <c r="GO156" s="190"/>
      <c r="GP156" s="190"/>
      <c r="GQ156" s="190"/>
      <c r="GR156" s="190"/>
      <c r="GS156" s="190"/>
      <c r="GT156" s="190"/>
      <c r="GU156" s="190"/>
      <c r="GV156" s="190"/>
      <c r="GW156" s="190"/>
      <c r="GX156" s="190"/>
      <c r="GY156" s="190"/>
      <c r="GZ156" s="190"/>
      <c r="HA156" s="190"/>
      <c r="HB156" s="190"/>
      <c r="HC156" s="190"/>
      <c r="HD156" s="190"/>
      <c r="HE156" s="190"/>
      <c r="HF156" s="190"/>
      <c r="HG156" s="190"/>
      <c r="HH156" s="190"/>
      <c r="HI156" s="190"/>
      <c r="HJ156" s="190"/>
      <c r="HK156" s="190"/>
      <c r="HL156" s="190"/>
      <c r="HM156" s="190"/>
      <c r="HN156" s="190"/>
      <c r="HO156" s="190"/>
      <c r="HP156" s="190"/>
      <c r="HQ156" s="190"/>
      <c r="HR156" s="190"/>
      <c r="HS156" s="190"/>
      <c r="HT156" s="190"/>
      <c r="HU156" s="190"/>
      <c r="HV156" s="190"/>
      <c r="HW156" s="190"/>
      <c r="HX156" s="190"/>
      <c r="HY156" s="190"/>
      <c r="HZ156" s="190"/>
      <c r="IA156" s="190"/>
      <c r="IB156" s="190"/>
      <c r="IC156" s="190"/>
      <c r="ID156" s="190"/>
      <c r="IE156" s="190"/>
      <c r="IF156" s="190"/>
      <c r="IG156" s="190"/>
      <c r="IH156" s="190"/>
      <c r="II156" s="190"/>
      <c r="IJ156" s="190"/>
      <c r="IK156" s="190"/>
      <c r="IL156" s="190"/>
      <c r="IM156" s="190"/>
      <c r="IN156" s="190"/>
      <c r="IO156" s="190"/>
      <c r="IP156" s="190"/>
      <c r="IQ156" s="190"/>
      <c r="IR156" s="190"/>
      <c r="IS156" s="190"/>
      <c r="IT156" s="190"/>
      <c r="IU156" s="190"/>
      <c r="IV156" s="190"/>
    </row>
    <row r="157" spans="1:256" s="183" customFormat="1" ht="11.45" customHeight="1">
      <c r="A157" s="165" t="s">
        <v>130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  <c r="EG157" s="190"/>
      <c r="EH157" s="190"/>
      <c r="EI157" s="190"/>
      <c r="EJ157" s="190"/>
      <c r="EK157" s="190"/>
      <c r="EL157" s="190"/>
      <c r="EM157" s="190"/>
      <c r="EN157" s="190"/>
      <c r="EO157" s="190"/>
      <c r="EP157" s="190"/>
      <c r="EQ157" s="190"/>
      <c r="ER157" s="190"/>
      <c r="ES157" s="190"/>
      <c r="ET157" s="190"/>
      <c r="EU157" s="190"/>
      <c r="EV157" s="190"/>
      <c r="EW157" s="190"/>
      <c r="EX157" s="190"/>
      <c r="EY157" s="190"/>
      <c r="EZ157" s="190"/>
      <c r="FA157" s="190"/>
      <c r="FB157" s="190"/>
      <c r="FC157" s="190"/>
      <c r="FD157" s="190"/>
      <c r="FE157" s="190"/>
      <c r="FF157" s="190"/>
      <c r="FG157" s="190"/>
      <c r="FH157" s="190"/>
      <c r="FI157" s="190"/>
      <c r="FJ157" s="190"/>
      <c r="FK157" s="190"/>
      <c r="FL157" s="190"/>
      <c r="FM157" s="190"/>
      <c r="FN157" s="190"/>
      <c r="FO157" s="190"/>
      <c r="FP157" s="190"/>
      <c r="FQ157" s="190"/>
      <c r="FR157" s="190"/>
      <c r="FS157" s="190"/>
      <c r="FT157" s="190"/>
      <c r="FU157" s="190"/>
      <c r="FV157" s="190"/>
      <c r="FW157" s="190"/>
      <c r="FX157" s="190"/>
      <c r="FY157" s="190"/>
      <c r="FZ157" s="190"/>
      <c r="GA157" s="190"/>
      <c r="GB157" s="190"/>
      <c r="GC157" s="190"/>
      <c r="GD157" s="190"/>
      <c r="GE157" s="190"/>
      <c r="GF157" s="190"/>
      <c r="GG157" s="190"/>
      <c r="GH157" s="190"/>
      <c r="GI157" s="190"/>
      <c r="GJ157" s="190"/>
      <c r="GK157" s="190"/>
      <c r="GL157" s="190"/>
      <c r="GM157" s="190"/>
      <c r="GN157" s="190"/>
      <c r="GO157" s="190"/>
      <c r="GP157" s="190"/>
      <c r="GQ157" s="190"/>
      <c r="GR157" s="190"/>
      <c r="GS157" s="190"/>
      <c r="GT157" s="190"/>
      <c r="GU157" s="190"/>
      <c r="GV157" s="190"/>
      <c r="GW157" s="190"/>
      <c r="GX157" s="190"/>
      <c r="GY157" s="190"/>
      <c r="GZ157" s="190"/>
      <c r="HA157" s="190"/>
      <c r="HB157" s="190"/>
      <c r="HC157" s="190"/>
      <c r="HD157" s="190"/>
      <c r="HE157" s="190"/>
      <c r="HF157" s="190"/>
      <c r="HG157" s="190"/>
      <c r="HH157" s="190"/>
      <c r="HI157" s="190"/>
      <c r="HJ157" s="190"/>
      <c r="HK157" s="190"/>
      <c r="HL157" s="190"/>
      <c r="HM157" s="190"/>
      <c r="HN157" s="190"/>
      <c r="HO157" s="190"/>
      <c r="HP157" s="190"/>
      <c r="HQ157" s="190"/>
      <c r="HR157" s="190"/>
      <c r="HS157" s="190"/>
      <c r="HT157" s="190"/>
      <c r="HU157" s="190"/>
      <c r="HV157" s="190"/>
      <c r="HW157" s="190"/>
      <c r="HX157" s="190"/>
      <c r="HY157" s="190"/>
      <c r="HZ157" s="190"/>
      <c r="IA157" s="190"/>
      <c r="IB157" s="190"/>
      <c r="IC157" s="190"/>
      <c r="ID157" s="190"/>
      <c r="IE157" s="190"/>
      <c r="IF157" s="190"/>
      <c r="IG157" s="190"/>
      <c r="IH157" s="190"/>
      <c r="II157" s="190"/>
      <c r="IJ157" s="190"/>
      <c r="IK157" s="190"/>
      <c r="IL157" s="190"/>
      <c r="IM157" s="190"/>
      <c r="IN157" s="190"/>
      <c r="IO157" s="190"/>
      <c r="IP157" s="190"/>
      <c r="IQ157" s="190"/>
      <c r="IR157" s="190"/>
      <c r="IS157" s="190"/>
      <c r="IT157" s="190"/>
      <c r="IU157" s="190"/>
      <c r="IV157" s="190"/>
    </row>
    <row r="158" spans="1:256" s="183" customFormat="1" ht="11.45" customHeight="1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190"/>
      <c r="CA158" s="190"/>
      <c r="CB158" s="190"/>
      <c r="CC158" s="190"/>
      <c r="CD158" s="190"/>
      <c r="CE158" s="190"/>
      <c r="CF158" s="190"/>
      <c r="CG158" s="190"/>
      <c r="CH158" s="190"/>
      <c r="CI158" s="190"/>
      <c r="CJ158" s="190"/>
      <c r="CK158" s="190"/>
      <c r="CL158" s="190"/>
      <c r="CM158" s="190"/>
      <c r="CN158" s="190"/>
      <c r="CO158" s="190"/>
      <c r="CP158" s="190"/>
      <c r="CQ158" s="190"/>
      <c r="CR158" s="190"/>
      <c r="CS158" s="190"/>
      <c r="CT158" s="190"/>
      <c r="CU158" s="190"/>
      <c r="CV158" s="190"/>
      <c r="CW158" s="190"/>
      <c r="CX158" s="190"/>
      <c r="CY158" s="190"/>
      <c r="CZ158" s="190"/>
      <c r="DA158" s="190"/>
      <c r="DB158" s="190"/>
      <c r="DC158" s="190"/>
      <c r="DD158" s="190"/>
      <c r="DE158" s="190"/>
      <c r="DF158" s="190"/>
      <c r="DG158" s="190"/>
      <c r="DH158" s="190"/>
      <c r="DI158" s="190"/>
      <c r="DJ158" s="190"/>
      <c r="DK158" s="190"/>
      <c r="DL158" s="190"/>
      <c r="DM158" s="190"/>
      <c r="DN158" s="190"/>
      <c r="DO158" s="190"/>
      <c r="DP158" s="190"/>
      <c r="DQ158" s="190"/>
      <c r="DR158" s="190"/>
      <c r="DS158" s="190"/>
      <c r="DT158" s="190"/>
      <c r="DU158" s="190"/>
      <c r="DV158" s="190"/>
      <c r="DW158" s="190"/>
      <c r="DX158" s="190"/>
      <c r="DY158" s="190"/>
      <c r="DZ158" s="190"/>
      <c r="EA158" s="190"/>
      <c r="EB158" s="190"/>
      <c r="EC158" s="190"/>
      <c r="ED158" s="190"/>
      <c r="EE158" s="190"/>
      <c r="EF158" s="190"/>
      <c r="EG158" s="190"/>
      <c r="EH158" s="190"/>
      <c r="EI158" s="190"/>
      <c r="EJ158" s="190"/>
      <c r="EK158" s="190"/>
      <c r="EL158" s="190"/>
      <c r="EM158" s="190"/>
      <c r="EN158" s="190"/>
      <c r="EO158" s="190"/>
      <c r="EP158" s="190"/>
      <c r="EQ158" s="190"/>
      <c r="ER158" s="190"/>
      <c r="ES158" s="190"/>
      <c r="ET158" s="190"/>
      <c r="EU158" s="190"/>
      <c r="EV158" s="190"/>
      <c r="EW158" s="190"/>
      <c r="EX158" s="190"/>
      <c r="EY158" s="190"/>
      <c r="EZ158" s="190"/>
      <c r="FA158" s="190"/>
      <c r="FB158" s="190"/>
      <c r="FC158" s="190"/>
      <c r="FD158" s="190"/>
      <c r="FE158" s="190"/>
      <c r="FF158" s="190"/>
      <c r="FG158" s="190"/>
      <c r="FH158" s="190"/>
      <c r="FI158" s="190"/>
      <c r="FJ158" s="190"/>
      <c r="FK158" s="190"/>
      <c r="FL158" s="190"/>
      <c r="FM158" s="190"/>
      <c r="FN158" s="190"/>
      <c r="FO158" s="190"/>
      <c r="FP158" s="190"/>
      <c r="FQ158" s="190"/>
      <c r="FR158" s="190"/>
      <c r="FS158" s="190"/>
      <c r="FT158" s="190"/>
      <c r="FU158" s="190"/>
      <c r="FV158" s="190"/>
      <c r="FW158" s="190"/>
      <c r="FX158" s="190"/>
      <c r="FY158" s="190"/>
      <c r="FZ158" s="190"/>
      <c r="GA158" s="190"/>
      <c r="GB158" s="190"/>
      <c r="GC158" s="190"/>
      <c r="GD158" s="190"/>
      <c r="GE158" s="190"/>
      <c r="GF158" s="190"/>
      <c r="GG158" s="190"/>
      <c r="GH158" s="190"/>
      <c r="GI158" s="190"/>
      <c r="GJ158" s="190"/>
      <c r="GK158" s="190"/>
      <c r="GL158" s="190"/>
      <c r="GM158" s="190"/>
      <c r="GN158" s="190"/>
      <c r="GO158" s="190"/>
      <c r="GP158" s="190"/>
      <c r="GQ158" s="190"/>
      <c r="GR158" s="190"/>
      <c r="GS158" s="190"/>
      <c r="GT158" s="190"/>
      <c r="GU158" s="190"/>
      <c r="GV158" s="190"/>
      <c r="GW158" s="190"/>
      <c r="GX158" s="190"/>
      <c r="GY158" s="190"/>
      <c r="GZ158" s="190"/>
      <c r="HA158" s="190"/>
      <c r="HB158" s="190"/>
      <c r="HC158" s="190"/>
      <c r="HD158" s="190"/>
      <c r="HE158" s="190"/>
      <c r="HF158" s="190"/>
      <c r="HG158" s="190"/>
      <c r="HH158" s="190"/>
      <c r="HI158" s="190"/>
      <c r="HJ158" s="190"/>
      <c r="HK158" s="190"/>
      <c r="HL158" s="190"/>
      <c r="HM158" s="190"/>
      <c r="HN158" s="190"/>
      <c r="HO158" s="190"/>
      <c r="HP158" s="190"/>
      <c r="HQ158" s="190"/>
      <c r="HR158" s="190"/>
      <c r="HS158" s="190"/>
      <c r="HT158" s="190"/>
      <c r="HU158" s="190"/>
      <c r="HV158" s="190"/>
      <c r="HW158" s="190"/>
      <c r="HX158" s="190"/>
      <c r="HY158" s="190"/>
      <c r="HZ158" s="190"/>
      <c r="IA158" s="190"/>
      <c r="IB158" s="190"/>
      <c r="IC158" s="190"/>
      <c r="ID158" s="190"/>
      <c r="IE158" s="190"/>
      <c r="IF158" s="190"/>
      <c r="IG158" s="190"/>
      <c r="IH158" s="190"/>
      <c r="II158" s="190"/>
      <c r="IJ158" s="190"/>
      <c r="IK158" s="190"/>
      <c r="IL158" s="190"/>
      <c r="IM158" s="190"/>
      <c r="IN158" s="190"/>
      <c r="IO158" s="190"/>
      <c r="IP158" s="190"/>
      <c r="IQ158" s="190"/>
      <c r="IR158" s="190"/>
      <c r="IS158" s="190"/>
      <c r="IT158" s="190"/>
      <c r="IU158" s="190"/>
      <c r="IV158" s="190"/>
    </row>
    <row r="159" spans="1:256" s="183" customFormat="1" ht="15.6" customHeight="1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190"/>
      <c r="CA159" s="190"/>
      <c r="CB159" s="190"/>
      <c r="CC159" s="190"/>
      <c r="CD159" s="190"/>
      <c r="CE159" s="190"/>
      <c r="CF159" s="190"/>
      <c r="CG159" s="190"/>
      <c r="CH159" s="190"/>
      <c r="CI159" s="190"/>
      <c r="CJ159" s="190"/>
      <c r="CK159" s="190"/>
      <c r="CL159" s="190"/>
      <c r="CM159" s="190"/>
      <c r="CN159" s="190"/>
      <c r="CO159" s="190"/>
      <c r="CP159" s="190"/>
      <c r="CQ159" s="190"/>
      <c r="CR159" s="190"/>
      <c r="CS159" s="190"/>
      <c r="CT159" s="190"/>
      <c r="CU159" s="190"/>
      <c r="CV159" s="190"/>
      <c r="CW159" s="190"/>
      <c r="CX159" s="190"/>
      <c r="CY159" s="190"/>
      <c r="CZ159" s="190"/>
      <c r="DA159" s="190"/>
      <c r="DB159" s="190"/>
      <c r="DC159" s="190"/>
      <c r="DD159" s="190"/>
      <c r="DE159" s="190"/>
      <c r="DF159" s="190"/>
      <c r="DG159" s="190"/>
      <c r="DH159" s="190"/>
      <c r="DI159" s="190"/>
      <c r="DJ159" s="190"/>
      <c r="DK159" s="190"/>
      <c r="DL159" s="190"/>
      <c r="DM159" s="190"/>
      <c r="DN159" s="190"/>
      <c r="DO159" s="190"/>
      <c r="DP159" s="190"/>
      <c r="DQ159" s="190"/>
      <c r="DR159" s="190"/>
      <c r="DS159" s="190"/>
      <c r="DT159" s="190"/>
      <c r="DU159" s="190"/>
      <c r="DV159" s="190"/>
      <c r="DW159" s="190"/>
      <c r="DX159" s="190"/>
      <c r="DY159" s="190"/>
      <c r="DZ159" s="190"/>
      <c r="EA159" s="190"/>
      <c r="EB159" s="190"/>
      <c r="EC159" s="190"/>
      <c r="ED159" s="190"/>
      <c r="EE159" s="190"/>
      <c r="EF159" s="190"/>
      <c r="EG159" s="190"/>
      <c r="EH159" s="190"/>
      <c r="EI159" s="190"/>
      <c r="EJ159" s="190"/>
      <c r="EK159" s="190"/>
      <c r="EL159" s="190"/>
      <c r="EM159" s="190"/>
      <c r="EN159" s="190"/>
      <c r="EO159" s="190"/>
      <c r="EP159" s="190"/>
      <c r="EQ159" s="190"/>
      <c r="ER159" s="190"/>
      <c r="ES159" s="190"/>
      <c r="ET159" s="190"/>
      <c r="EU159" s="190"/>
      <c r="EV159" s="190"/>
      <c r="EW159" s="190"/>
      <c r="EX159" s="190"/>
      <c r="EY159" s="190"/>
      <c r="EZ159" s="190"/>
      <c r="FA159" s="190"/>
      <c r="FB159" s="190"/>
      <c r="FC159" s="190"/>
      <c r="FD159" s="190"/>
      <c r="FE159" s="190"/>
      <c r="FF159" s="190"/>
      <c r="FG159" s="190"/>
      <c r="FH159" s="190"/>
      <c r="FI159" s="190"/>
      <c r="FJ159" s="190"/>
      <c r="FK159" s="190"/>
      <c r="FL159" s="190"/>
      <c r="FM159" s="190"/>
      <c r="FN159" s="190"/>
      <c r="FO159" s="190"/>
      <c r="FP159" s="190"/>
      <c r="FQ159" s="190"/>
      <c r="FR159" s="190"/>
      <c r="FS159" s="190"/>
      <c r="FT159" s="190"/>
      <c r="FU159" s="190"/>
      <c r="FV159" s="190"/>
      <c r="FW159" s="190"/>
      <c r="FX159" s="190"/>
      <c r="FY159" s="190"/>
      <c r="FZ159" s="190"/>
      <c r="GA159" s="190"/>
      <c r="GB159" s="190"/>
      <c r="GC159" s="190"/>
      <c r="GD159" s="190"/>
      <c r="GE159" s="190"/>
      <c r="GF159" s="190"/>
      <c r="GG159" s="190"/>
      <c r="GH159" s="190"/>
      <c r="GI159" s="190"/>
      <c r="GJ159" s="190"/>
      <c r="GK159" s="190"/>
      <c r="GL159" s="190"/>
      <c r="GM159" s="190"/>
      <c r="GN159" s="190"/>
      <c r="GO159" s="190"/>
      <c r="GP159" s="190"/>
      <c r="GQ159" s="190"/>
      <c r="GR159" s="190"/>
      <c r="GS159" s="190"/>
      <c r="GT159" s="190"/>
      <c r="GU159" s="190"/>
      <c r="GV159" s="190"/>
      <c r="GW159" s="190"/>
      <c r="GX159" s="190"/>
      <c r="GY159" s="190"/>
      <c r="GZ159" s="190"/>
      <c r="HA159" s="190"/>
      <c r="HB159" s="190"/>
      <c r="HC159" s="190"/>
      <c r="HD159" s="190"/>
      <c r="HE159" s="190"/>
      <c r="HF159" s="190"/>
      <c r="HG159" s="190"/>
      <c r="HH159" s="190"/>
      <c r="HI159" s="190"/>
      <c r="HJ159" s="190"/>
      <c r="HK159" s="190"/>
      <c r="HL159" s="190"/>
      <c r="HM159" s="190"/>
      <c r="HN159" s="190"/>
      <c r="HO159" s="190"/>
      <c r="HP159" s="190"/>
      <c r="HQ159" s="190"/>
      <c r="HR159" s="190"/>
      <c r="HS159" s="190"/>
      <c r="HT159" s="190"/>
      <c r="HU159" s="190"/>
      <c r="HV159" s="190"/>
      <c r="HW159" s="190"/>
      <c r="HX159" s="190"/>
      <c r="HY159" s="190"/>
      <c r="HZ159" s="190"/>
      <c r="IA159" s="190"/>
      <c r="IB159" s="190"/>
      <c r="IC159" s="190"/>
      <c r="ID159" s="190"/>
      <c r="IE159" s="190"/>
      <c r="IF159" s="190"/>
      <c r="IG159" s="190"/>
      <c r="IH159" s="190"/>
      <c r="II159" s="190"/>
      <c r="IJ159" s="190"/>
      <c r="IK159" s="190"/>
      <c r="IL159" s="190"/>
      <c r="IM159" s="190"/>
      <c r="IN159" s="190"/>
      <c r="IO159" s="190"/>
      <c r="IP159" s="190"/>
      <c r="IQ159" s="190"/>
      <c r="IR159" s="190"/>
      <c r="IS159" s="190"/>
      <c r="IT159" s="190"/>
      <c r="IU159" s="190"/>
      <c r="IV159" s="190"/>
    </row>
    <row r="160" spans="1:256" s="183" customFormat="1" ht="11.45" customHeight="1">
      <c r="A160" s="165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0"/>
      <c r="BT160" s="190"/>
      <c r="BU160" s="190"/>
      <c r="BV160" s="190"/>
      <c r="BW160" s="190"/>
      <c r="BX160" s="190"/>
      <c r="BY160" s="190"/>
      <c r="BZ160" s="190"/>
      <c r="CA160" s="190"/>
      <c r="CB160" s="190"/>
      <c r="CC160" s="190"/>
      <c r="CD160" s="190"/>
      <c r="CE160" s="190"/>
      <c r="CF160" s="190"/>
      <c r="CG160" s="190"/>
      <c r="CH160" s="190"/>
      <c r="CI160" s="190"/>
      <c r="CJ160" s="190"/>
      <c r="CK160" s="190"/>
      <c r="CL160" s="190"/>
      <c r="CM160" s="190"/>
      <c r="CN160" s="190"/>
      <c r="CO160" s="190"/>
      <c r="CP160" s="190"/>
      <c r="CQ160" s="190"/>
      <c r="CR160" s="190"/>
      <c r="CS160" s="190"/>
      <c r="CT160" s="190"/>
      <c r="CU160" s="190"/>
      <c r="CV160" s="190"/>
      <c r="CW160" s="190"/>
      <c r="CX160" s="190"/>
      <c r="CY160" s="190"/>
      <c r="CZ160" s="190"/>
      <c r="DA160" s="190"/>
      <c r="DB160" s="190"/>
      <c r="DC160" s="190"/>
      <c r="DD160" s="190"/>
      <c r="DE160" s="190"/>
      <c r="DF160" s="190"/>
      <c r="DG160" s="190"/>
      <c r="DH160" s="190"/>
      <c r="DI160" s="190"/>
      <c r="DJ160" s="190"/>
      <c r="DK160" s="190"/>
      <c r="DL160" s="190"/>
      <c r="DM160" s="190"/>
      <c r="DN160" s="190"/>
      <c r="DO160" s="190"/>
      <c r="DP160" s="190"/>
      <c r="DQ160" s="190"/>
      <c r="DR160" s="190"/>
      <c r="DS160" s="190"/>
      <c r="DT160" s="190"/>
      <c r="DU160" s="190"/>
      <c r="DV160" s="190"/>
      <c r="DW160" s="190"/>
      <c r="DX160" s="190"/>
      <c r="DY160" s="190"/>
      <c r="DZ160" s="190"/>
      <c r="EA160" s="190"/>
      <c r="EB160" s="190"/>
      <c r="EC160" s="190"/>
      <c r="ED160" s="190"/>
      <c r="EE160" s="190"/>
      <c r="EF160" s="190"/>
      <c r="EG160" s="190"/>
      <c r="EH160" s="190"/>
      <c r="EI160" s="190"/>
      <c r="EJ160" s="190"/>
      <c r="EK160" s="190"/>
      <c r="EL160" s="190"/>
      <c r="EM160" s="190"/>
      <c r="EN160" s="190"/>
      <c r="EO160" s="190"/>
      <c r="EP160" s="190"/>
      <c r="EQ160" s="190"/>
      <c r="ER160" s="190"/>
      <c r="ES160" s="190"/>
      <c r="ET160" s="190"/>
      <c r="EU160" s="190"/>
      <c r="EV160" s="190"/>
      <c r="EW160" s="190"/>
      <c r="EX160" s="190"/>
      <c r="EY160" s="190"/>
      <c r="EZ160" s="190"/>
      <c r="FA160" s="190"/>
      <c r="FB160" s="190"/>
      <c r="FC160" s="190"/>
      <c r="FD160" s="190"/>
      <c r="FE160" s="190"/>
      <c r="FF160" s="190"/>
      <c r="FG160" s="190"/>
      <c r="FH160" s="190"/>
      <c r="FI160" s="190"/>
      <c r="FJ160" s="190"/>
      <c r="FK160" s="190"/>
      <c r="FL160" s="190"/>
      <c r="FM160" s="190"/>
      <c r="FN160" s="190"/>
      <c r="FO160" s="190"/>
      <c r="FP160" s="190"/>
      <c r="FQ160" s="190"/>
      <c r="FR160" s="190"/>
      <c r="FS160" s="190"/>
      <c r="FT160" s="190"/>
      <c r="FU160" s="190"/>
      <c r="FV160" s="190"/>
      <c r="FW160" s="190"/>
      <c r="FX160" s="190"/>
      <c r="FY160" s="190"/>
      <c r="FZ160" s="190"/>
      <c r="GA160" s="190"/>
      <c r="GB160" s="190"/>
      <c r="GC160" s="190"/>
      <c r="GD160" s="190"/>
      <c r="GE160" s="190"/>
      <c r="GF160" s="190"/>
      <c r="GG160" s="190"/>
      <c r="GH160" s="190"/>
      <c r="GI160" s="190"/>
      <c r="GJ160" s="190"/>
      <c r="GK160" s="190"/>
      <c r="GL160" s="190"/>
      <c r="GM160" s="190"/>
      <c r="GN160" s="190"/>
      <c r="GO160" s="190"/>
      <c r="GP160" s="190"/>
      <c r="GQ160" s="190"/>
      <c r="GR160" s="190"/>
      <c r="GS160" s="190"/>
      <c r="GT160" s="190"/>
      <c r="GU160" s="190"/>
      <c r="GV160" s="190"/>
      <c r="GW160" s="190"/>
      <c r="GX160" s="190"/>
      <c r="GY160" s="190"/>
      <c r="GZ160" s="190"/>
      <c r="HA160" s="190"/>
      <c r="HB160" s="190"/>
      <c r="HC160" s="190"/>
      <c r="HD160" s="190"/>
      <c r="HE160" s="190"/>
      <c r="HF160" s="190"/>
      <c r="HG160" s="190"/>
      <c r="HH160" s="190"/>
      <c r="HI160" s="190"/>
      <c r="HJ160" s="190"/>
      <c r="HK160" s="190"/>
      <c r="HL160" s="190"/>
      <c r="HM160" s="190"/>
      <c r="HN160" s="190"/>
      <c r="HO160" s="190"/>
      <c r="HP160" s="190"/>
      <c r="HQ160" s="190"/>
      <c r="HR160" s="190"/>
      <c r="HS160" s="190"/>
      <c r="HT160" s="190"/>
      <c r="HU160" s="190"/>
      <c r="HV160" s="190"/>
      <c r="HW160" s="190"/>
      <c r="HX160" s="190"/>
      <c r="HY160" s="190"/>
      <c r="HZ160" s="190"/>
      <c r="IA160" s="190"/>
      <c r="IB160" s="190"/>
      <c r="IC160" s="190"/>
      <c r="ID160" s="190"/>
      <c r="IE160" s="190"/>
      <c r="IF160" s="190"/>
      <c r="IG160" s="190"/>
      <c r="IH160" s="190"/>
      <c r="II160" s="190"/>
      <c r="IJ160" s="190"/>
      <c r="IK160" s="190"/>
      <c r="IL160" s="190"/>
      <c r="IM160" s="190"/>
      <c r="IN160" s="190"/>
      <c r="IO160" s="190"/>
      <c r="IP160" s="190"/>
      <c r="IQ160" s="190"/>
      <c r="IR160" s="190"/>
      <c r="IS160" s="190"/>
      <c r="IT160" s="190"/>
      <c r="IU160" s="190"/>
      <c r="IV160" s="190"/>
    </row>
    <row r="161" spans="1:256" s="183" customFormat="1" ht="11.45" customHeight="1">
      <c r="A161" s="165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  <c r="EG161" s="190"/>
      <c r="EH161" s="190"/>
      <c r="EI161" s="190"/>
      <c r="EJ161" s="190"/>
      <c r="EK161" s="190"/>
      <c r="EL161" s="190"/>
      <c r="EM161" s="190"/>
      <c r="EN161" s="190"/>
      <c r="EO161" s="190"/>
      <c r="EP161" s="190"/>
      <c r="EQ161" s="190"/>
      <c r="ER161" s="190"/>
      <c r="ES161" s="190"/>
      <c r="ET161" s="190"/>
      <c r="EU161" s="190"/>
      <c r="EV161" s="190"/>
      <c r="EW161" s="190"/>
      <c r="EX161" s="190"/>
      <c r="EY161" s="190"/>
      <c r="EZ161" s="190"/>
      <c r="FA161" s="190"/>
      <c r="FB161" s="190"/>
      <c r="FC161" s="190"/>
      <c r="FD161" s="190"/>
      <c r="FE161" s="190"/>
      <c r="FF161" s="190"/>
      <c r="FG161" s="190"/>
      <c r="FH161" s="190"/>
      <c r="FI161" s="190"/>
      <c r="FJ161" s="190"/>
      <c r="FK161" s="190"/>
      <c r="FL161" s="190"/>
      <c r="FM161" s="190"/>
      <c r="FN161" s="190"/>
      <c r="FO161" s="190"/>
      <c r="FP161" s="190"/>
      <c r="FQ161" s="190"/>
      <c r="FR161" s="190"/>
      <c r="FS161" s="190"/>
      <c r="FT161" s="190"/>
      <c r="FU161" s="190"/>
      <c r="FV161" s="190"/>
      <c r="FW161" s="190"/>
      <c r="FX161" s="190"/>
      <c r="FY161" s="190"/>
      <c r="FZ161" s="190"/>
      <c r="GA161" s="190"/>
      <c r="GB161" s="190"/>
      <c r="GC161" s="190"/>
      <c r="GD161" s="190"/>
      <c r="GE161" s="190"/>
      <c r="GF161" s="190"/>
      <c r="GG161" s="190"/>
      <c r="GH161" s="190"/>
      <c r="GI161" s="190"/>
      <c r="GJ161" s="190"/>
      <c r="GK161" s="190"/>
      <c r="GL161" s="190"/>
      <c r="GM161" s="190"/>
      <c r="GN161" s="190"/>
      <c r="GO161" s="190"/>
      <c r="GP161" s="190"/>
      <c r="GQ161" s="190"/>
      <c r="GR161" s="190"/>
      <c r="GS161" s="190"/>
      <c r="GT161" s="190"/>
      <c r="GU161" s="190"/>
      <c r="GV161" s="190"/>
      <c r="GW161" s="190"/>
      <c r="GX161" s="190"/>
      <c r="GY161" s="190"/>
      <c r="GZ161" s="190"/>
      <c r="HA161" s="190"/>
      <c r="HB161" s="190"/>
      <c r="HC161" s="190"/>
      <c r="HD161" s="190"/>
      <c r="HE161" s="190"/>
      <c r="HF161" s="190"/>
      <c r="HG161" s="190"/>
      <c r="HH161" s="190"/>
      <c r="HI161" s="190"/>
      <c r="HJ161" s="190"/>
      <c r="HK161" s="190"/>
      <c r="HL161" s="190"/>
      <c r="HM161" s="190"/>
      <c r="HN161" s="190"/>
      <c r="HO161" s="190"/>
      <c r="HP161" s="190"/>
      <c r="HQ161" s="190"/>
      <c r="HR161" s="190"/>
      <c r="HS161" s="190"/>
      <c r="HT161" s="190"/>
      <c r="HU161" s="190"/>
      <c r="HV161" s="190"/>
      <c r="HW161" s="190"/>
      <c r="HX161" s="190"/>
      <c r="HY161" s="190"/>
      <c r="HZ161" s="190"/>
      <c r="IA161" s="190"/>
      <c r="IB161" s="190"/>
      <c r="IC161" s="190"/>
      <c r="ID161" s="190"/>
      <c r="IE161" s="190"/>
      <c r="IF161" s="190"/>
      <c r="IG161" s="190"/>
      <c r="IH161" s="190"/>
      <c r="II161" s="190"/>
      <c r="IJ161" s="190"/>
      <c r="IK161" s="190"/>
      <c r="IL161" s="190"/>
      <c r="IM161" s="190"/>
      <c r="IN161" s="190"/>
      <c r="IO161" s="190"/>
      <c r="IP161" s="190"/>
      <c r="IQ161" s="190"/>
      <c r="IR161" s="190"/>
      <c r="IS161" s="190"/>
      <c r="IT161" s="190"/>
      <c r="IU161" s="190"/>
      <c r="IV161" s="190"/>
    </row>
    <row r="162" spans="1:256" s="183" customFormat="1" ht="12.75" hidden="1" customHeight="1">
      <c r="A162" s="165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190"/>
      <c r="BX162" s="190"/>
      <c r="BY162" s="190"/>
      <c r="BZ162" s="190"/>
      <c r="CA162" s="190"/>
      <c r="CB162" s="190"/>
      <c r="CC162" s="190"/>
      <c r="CD162" s="190"/>
      <c r="CE162" s="190"/>
      <c r="CF162" s="190"/>
      <c r="CG162" s="190"/>
      <c r="CH162" s="190"/>
      <c r="CI162" s="190"/>
      <c r="CJ162" s="190"/>
      <c r="CK162" s="190"/>
      <c r="CL162" s="190"/>
      <c r="CM162" s="190"/>
      <c r="CN162" s="190"/>
      <c r="CO162" s="190"/>
      <c r="CP162" s="190"/>
      <c r="CQ162" s="190"/>
      <c r="CR162" s="190"/>
      <c r="CS162" s="190"/>
      <c r="CT162" s="190"/>
      <c r="CU162" s="190"/>
      <c r="CV162" s="190"/>
      <c r="CW162" s="190"/>
      <c r="CX162" s="190"/>
      <c r="CY162" s="190"/>
      <c r="CZ162" s="190"/>
      <c r="DA162" s="190"/>
      <c r="DB162" s="190"/>
      <c r="DC162" s="190"/>
      <c r="DD162" s="190"/>
      <c r="DE162" s="190"/>
      <c r="DF162" s="190"/>
      <c r="DG162" s="190"/>
      <c r="DH162" s="190"/>
      <c r="DI162" s="190"/>
      <c r="DJ162" s="190"/>
      <c r="DK162" s="190"/>
      <c r="DL162" s="190"/>
      <c r="DM162" s="190"/>
      <c r="DN162" s="190"/>
      <c r="DO162" s="190"/>
      <c r="DP162" s="190"/>
      <c r="DQ162" s="190"/>
      <c r="DR162" s="190"/>
      <c r="DS162" s="190"/>
      <c r="DT162" s="190"/>
      <c r="DU162" s="190"/>
      <c r="DV162" s="190"/>
      <c r="DW162" s="190"/>
      <c r="DX162" s="190"/>
      <c r="DY162" s="190"/>
      <c r="DZ162" s="190"/>
      <c r="EA162" s="190"/>
      <c r="EB162" s="190"/>
      <c r="EC162" s="190"/>
      <c r="ED162" s="190"/>
      <c r="EE162" s="190"/>
      <c r="EF162" s="190"/>
      <c r="EG162" s="190"/>
      <c r="EH162" s="190"/>
      <c r="EI162" s="190"/>
      <c r="EJ162" s="190"/>
      <c r="EK162" s="190"/>
      <c r="EL162" s="190"/>
      <c r="EM162" s="190"/>
      <c r="EN162" s="190"/>
      <c r="EO162" s="190"/>
      <c r="EP162" s="190"/>
      <c r="EQ162" s="190"/>
      <c r="ER162" s="190"/>
      <c r="ES162" s="190"/>
      <c r="ET162" s="190"/>
      <c r="EU162" s="190"/>
      <c r="EV162" s="190"/>
      <c r="EW162" s="190"/>
      <c r="EX162" s="190"/>
      <c r="EY162" s="190"/>
      <c r="EZ162" s="190"/>
      <c r="FA162" s="190"/>
      <c r="FB162" s="190"/>
      <c r="FC162" s="190"/>
      <c r="FD162" s="190"/>
      <c r="FE162" s="190"/>
      <c r="FF162" s="190"/>
      <c r="FG162" s="190"/>
      <c r="FH162" s="190"/>
      <c r="FI162" s="190"/>
      <c r="FJ162" s="190"/>
      <c r="FK162" s="190"/>
      <c r="FL162" s="190"/>
      <c r="FM162" s="190"/>
      <c r="FN162" s="190"/>
      <c r="FO162" s="190"/>
      <c r="FP162" s="190"/>
      <c r="FQ162" s="190"/>
      <c r="FR162" s="190"/>
      <c r="FS162" s="190"/>
      <c r="FT162" s="190"/>
      <c r="FU162" s="190"/>
      <c r="FV162" s="190"/>
      <c r="FW162" s="190"/>
      <c r="FX162" s="190"/>
      <c r="FY162" s="190"/>
      <c r="FZ162" s="190"/>
      <c r="GA162" s="190"/>
      <c r="GB162" s="190"/>
      <c r="GC162" s="190"/>
      <c r="GD162" s="190"/>
      <c r="GE162" s="190"/>
      <c r="GF162" s="190"/>
      <c r="GG162" s="190"/>
      <c r="GH162" s="190"/>
      <c r="GI162" s="190"/>
      <c r="GJ162" s="190"/>
      <c r="GK162" s="190"/>
      <c r="GL162" s="190"/>
      <c r="GM162" s="190"/>
      <c r="GN162" s="190"/>
      <c r="GO162" s="190"/>
      <c r="GP162" s="190"/>
      <c r="GQ162" s="190"/>
      <c r="GR162" s="190"/>
      <c r="GS162" s="190"/>
      <c r="GT162" s="190"/>
      <c r="GU162" s="190"/>
      <c r="GV162" s="190"/>
      <c r="GW162" s="190"/>
      <c r="GX162" s="190"/>
      <c r="GY162" s="190"/>
      <c r="GZ162" s="190"/>
      <c r="HA162" s="190"/>
      <c r="HB162" s="190"/>
      <c r="HC162" s="190"/>
      <c r="HD162" s="190"/>
      <c r="HE162" s="190"/>
      <c r="HF162" s="190"/>
      <c r="HG162" s="190"/>
      <c r="HH162" s="190"/>
      <c r="HI162" s="190"/>
      <c r="HJ162" s="190"/>
      <c r="HK162" s="190"/>
      <c r="HL162" s="190"/>
      <c r="HM162" s="190"/>
      <c r="HN162" s="190"/>
      <c r="HO162" s="190"/>
      <c r="HP162" s="190"/>
      <c r="HQ162" s="190"/>
      <c r="HR162" s="190"/>
      <c r="HS162" s="190"/>
      <c r="HT162" s="190"/>
      <c r="HU162" s="190"/>
      <c r="HV162" s="190"/>
      <c r="HW162" s="190"/>
      <c r="HX162" s="190"/>
      <c r="HY162" s="190"/>
      <c r="HZ162" s="190"/>
      <c r="IA162" s="190"/>
      <c r="IB162" s="190"/>
      <c r="IC162" s="190"/>
      <c r="ID162" s="190"/>
      <c r="IE162" s="190"/>
      <c r="IF162" s="190"/>
      <c r="IG162" s="190"/>
      <c r="IH162" s="190"/>
      <c r="II162" s="190"/>
      <c r="IJ162" s="190"/>
      <c r="IK162" s="190"/>
      <c r="IL162" s="190"/>
      <c r="IM162" s="190"/>
      <c r="IN162" s="190"/>
      <c r="IO162" s="190"/>
      <c r="IP162" s="190"/>
      <c r="IQ162" s="190"/>
      <c r="IR162" s="190"/>
      <c r="IS162" s="190"/>
      <c r="IT162" s="190"/>
      <c r="IU162" s="190"/>
      <c r="IV162" s="190"/>
    </row>
    <row r="163" spans="1:256" s="183" customFormat="1" ht="12.75" hidden="1" customHeight="1">
      <c r="A163" s="165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  <c r="EG163" s="190"/>
      <c r="EH163" s="190"/>
      <c r="EI163" s="190"/>
      <c r="EJ163" s="190"/>
      <c r="EK163" s="190"/>
      <c r="EL163" s="190"/>
      <c r="EM163" s="190"/>
      <c r="EN163" s="190"/>
      <c r="EO163" s="190"/>
      <c r="EP163" s="190"/>
      <c r="EQ163" s="190"/>
      <c r="ER163" s="190"/>
      <c r="ES163" s="190"/>
      <c r="ET163" s="190"/>
      <c r="EU163" s="190"/>
      <c r="EV163" s="190"/>
      <c r="EW163" s="190"/>
      <c r="EX163" s="190"/>
      <c r="EY163" s="190"/>
      <c r="EZ163" s="190"/>
      <c r="FA163" s="190"/>
      <c r="FB163" s="190"/>
      <c r="FC163" s="190"/>
      <c r="FD163" s="190"/>
      <c r="FE163" s="190"/>
      <c r="FF163" s="190"/>
      <c r="FG163" s="190"/>
      <c r="FH163" s="190"/>
      <c r="FI163" s="190"/>
      <c r="FJ163" s="190"/>
      <c r="FK163" s="190"/>
      <c r="FL163" s="190"/>
      <c r="FM163" s="190"/>
      <c r="FN163" s="190"/>
      <c r="FO163" s="190"/>
      <c r="FP163" s="190"/>
      <c r="FQ163" s="190"/>
      <c r="FR163" s="190"/>
      <c r="FS163" s="190"/>
      <c r="FT163" s="190"/>
      <c r="FU163" s="190"/>
      <c r="FV163" s="190"/>
      <c r="FW163" s="190"/>
      <c r="FX163" s="190"/>
      <c r="FY163" s="190"/>
      <c r="FZ163" s="190"/>
      <c r="GA163" s="190"/>
      <c r="GB163" s="190"/>
      <c r="GC163" s="190"/>
      <c r="GD163" s="190"/>
      <c r="GE163" s="190"/>
      <c r="GF163" s="190"/>
      <c r="GG163" s="190"/>
      <c r="GH163" s="190"/>
      <c r="GI163" s="190"/>
      <c r="GJ163" s="190"/>
      <c r="GK163" s="190"/>
      <c r="GL163" s="190"/>
      <c r="GM163" s="190"/>
      <c r="GN163" s="190"/>
      <c r="GO163" s="190"/>
      <c r="GP163" s="190"/>
      <c r="GQ163" s="190"/>
      <c r="GR163" s="190"/>
      <c r="GS163" s="190"/>
      <c r="GT163" s="190"/>
      <c r="GU163" s="190"/>
      <c r="GV163" s="190"/>
      <c r="GW163" s="190"/>
      <c r="GX163" s="190"/>
      <c r="GY163" s="190"/>
      <c r="GZ163" s="190"/>
      <c r="HA163" s="190"/>
      <c r="HB163" s="190"/>
      <c r="HC163" s="190"/>
      <c r="HD163" s="190"/>
      <c r="HE163" s="190"/>
      <c r="HF163" s="190"/>
      <c r="HG163" s="190"/>
      <c r="HH163" s="190"/>
      <c r="HI163" s="190"/>
      <c r="HJ163" s="190"/>
      <c r="HK163" s="190"/>
      <c r="HL163" s="190"/>
      <c r="HM163" s="190"/>
      <c r="HN163" s="190"/>
      <c r="HO163" s="190"/>
      <c r="HP163" s="190"/>
      <c r="HQ163" s="190"/>
      <c r="HR163" s="190"/>
      <c r="HS163" s="190"/>
      <c r="HT163" s="190"/>
      <c r="HU163" s="190"/>
      <c r="HV163" s="190"/>
      <c r="HW163" s="190"/>
      <c r="HX163" s="190"/>
      <c r="HY163" s="190"/>
      <c r="HZ163" s="190"/>
      <c r="IA163" s="190"/>
      <c r="IB163" s="190"/>
      <c r="IC163" s="190"/>
      <c r="ID163" s="190"/>
      <c r="IE163" s="190"/>
      <c r="IF163" s="190"/>
      <c r="IG163" s="190"/>
      <c r="IH163" s="190"/>
      <c r="II163" s="190"/>
      <c r="IJ163" s="190"/>
      <c r="IK163" s="190"/>
      <c r="IL163" s="190"/>
      <c r="IM163" s="190"/>
      <c r="IN163" s="190"/>
      <c r="IO163" s="190"/>
      <c r="IP163" s="190"/>
      <c r="IQ163" s="190"/>
      <c r="IR163" s="190"/>
      <c r="IS163" s="190"/>
      <c r="IT163" s="190"/>
      <c r="IU163" s="190"/>
      <c r="IV163" s="190"/>
    </row>
    <row r="164" spans="1:256" s="183" customFormat="1" ht="12.75" hidden="1" customHeight="1">
      <c r="B164" s="164" t="s">
        <v>131</v>
      </c>
      <c r="E164" s="183">
        <v>150</v>
      </c>
      <c r="F164" s="183">
        <v>150</v>
      </c>
      <c r="G164" s="183" t="s">
        <v>132</v>
      </c>
      <c r="H164" s="183" t="s">
        <v>133</v>
      </c>
      <c r="I164" s="183" t="s">
        <v>134</v>
      </c>
      <c r="J164" s="183" t="s">
        <v>134</v>
      </c>
      <c r="M164" s="183" t="s">
        <v>134</v>
      </c>
      <c r="N164" s="183" t="s">
        <v>135</v>
      </c>
    </row>
    <row r="165" spans="1:256" s="183" customFormat="1" ht="12.75" hidden="1" customHeight="1">
      <c r="B165" s="164" t="s">
        <v>136</v>
      </c>
      <c r="E165" s="183">
        <v>200</v>
      </c>
      <c r="F165" s="183">
        <v>175</v>
      </c>
      <c r="G165" s="183" t="s">
        <v>137</v>
      </c>
      <c r="H165" s="183" t="s">
        <v>138</v>
      </c>
      <c r="I165" s="183" t="s">
        <v>139</v>
      </c>
      <c r="J165" s="183" t="s">
        <v>140</v>
      </c>
      <c r="M165" s="183" t="s">
        <v>141</v>
      </c>
      <c r="N165" s="183" t="s">
        <v>142</v>
      </c>
    </row>
    <row r="166" spans="1:256" s="183" customFormat="1" ht="12.75" hidden="1" customHeight="1">
      <c r="B166" s="164" t="s">
        <v>143</v>
      </c>
      <c r="E166" s="183">
        <v>250</v>
      </c>
      <c r="F166" s="183">
        <v>200</v>
      </c>
      <c r="G166" s="183" t="s">
        <v>27</v>
      </c>
      <c r="I166" s="183" t="s">
        <v>144</v>
      </c>
      <c r="J166" s="183" t="s">
        <v>145</v>
      </c>
      <c r="N166" s="183" t="s">
        <v>104</v>
      </c>
    </row>
    <row r="167" spans="1:256" s="183" customFormat="1" ht="12.75" hidden="1" customHeight="1">
      <c r="B167" s="164" t="s">
        <v>146</v>
      </c>
      <c r="E167" s="183">
        <v>300</v>
      </c>
      <c r="F167" s="183">
        <v>225</v>
      </c>
      <c r="G167" s="183" t="s">
        <v>147</v>
      </c>
      <c r="I167" s="183" t="s">
        <v>148</v>
      </c>
      <c r="J167" s="183" t="s">
        <v>149</v>
      </c>
      <c r="N167" s="183" t="s">
        <v>105</v>
      </c>
    </row>
    <row r="168" spans="1:256" s="183" customFormat="1" ht="12.75" hidden="1" customHeight="1">
      <c r="B168" s="164" t="s">
        <v>150</v>
      </c>
      <c r="E168" s="183">
        <v>350</v>
      </c>
      <c r="F168" s="183">
        <v>250</v>
      </c>
      <c r="G168" s="183" t="s">
        <v>27</v>
      </c>
      <c r="I168" s="183" t="s">
        <v>151</v>
      </c>
      <c r="N168" s="183" t="s">
        <v>152</v>
      </c>
    </row>
    <row r="169" spans="1:256" s="183" customFormat="1" ht="12.75" hidden="1" customHeight="1">
      <c r="B169" s="164" t="s">
        <v>153</v>
      </c>
      <c r="E169" s="183">
        <v>400</v>
      </c>
      <c r="F169" s="183">
        <v>275</v>
      </c>
      <c r="G169" s="183" t="s">
        <v>154</v>
      </c>
      <c r="I169" s="183" t="s">
        <v>155</v>
      </c>
      <c r="N169" s="183" t="s">
        <v>108</v>
      </c>
    </row>
    <row r="170" spans="1:256" s="183" customFormat="1" ht="12.75" hidden="1" customHeight="1">
      <c r="B170" s="164" t="s">
        <v>156</v>
      </c>
      <c r="F170" s="183">
        <v>300</v>
      </c>
      <c r="G170" s="183" t="s">
        <v>157</v>
      </c>
      <c r="I170" s="183" t="s">
        <v>158</v>
      </c>
      <c r="N170" s="183" t="s">
        <v>159</v>
      </c>
    </row>
    <row r="171" spans="1:256" s="183" customFormat="1" ht="12.75" hidden="1" customHeight="1">
      <c r="B171" s="164" t="s">
        <v>160</v>
      </c>
      <c r="G171" s="183" t="s">
        <v>161</v>
      </c>
      <c r="I171" s="183" t="s">
        <v>162</v>
      </c>
      <c r="N171" s="183" t="s">
        <v>163</v>
      </c>
    </row>
    <row r="172" spans="1:256" s="183" customFormat="1" ht="12.75" hidden="1" customHeight="1">
      <c r="I172" s="183" t="s">
        <v>164</v>
      </c>
      <c r="N172" s="183" t="s">
        <v>165</v>
      </c>
    </row>
    <row r="173" spans="1:256" s="183" customFormat="1" ht="12.75" customHeight="1">
      <c r="I173" s="183" t="s">
        <v>166</v>
      </c>
      <c r="N173" s="183" t="s">
        <v>107</v>
      </c>
    </row>
    <row r="174" spans="1:256" s="183" customFormat="1" ht="12.75" customHeight="1">
      <c r="I174" s="183" t="s">
        <v>167</v>
      </c>
      <c r="N174" s="183" t="s">
        <v>168</v>
      </c>
    </row>
    <row r="175" spans="1:256" s="183" customFormat="1" ht="12.75" customHeight="1">
      <c r="N175" s="183" t="s">
        <v>169</v>
      </c>
    </row>
    <row r="176" spans="1:256" s="183" customFormat="1" ht="12.75" customHeight="1">
      <c r="A176" s="241"/>
    </row>
    <row r="177" spans="1:17" s="164" customFormat="1" ht="12.4" customHeight="1">
      <c r="A177" s="343"/>
    </row>
    <row r="178" spans="1:17" s="164" customFormat="1" ht="12.4" customHeight="1"/>
    <row r="179" spans="1:17" s="164" customFormat="1" ht="12.4" customHeight="1"/>
    <row r="180" spans="1:17" s="164" customFormat="1" ht="14.25" hidden="1" customHeight="1">
      <c r="A180" s="183"/>
      <c r="N180" s="183" t="s">
        <v>170</v>
      </c>
    </row>
    <row r="181" spans="1:17" s="164" customFormat="1" ht="18.95" hidden="1" customHeight="1">
      <c r="A181" s="344"/>
      <c r="I181" s="345"/>
      <c r="J181" s="345"/>
      <c r="K181" s="345"/>
      <c r="L181" s="345"/>
      <c r="M181" s="345"/>
      <c r="N181" s="183" t="s">
        <v>171</v>
      </c>
      <c r="O181" s="346"/>
      <c r="P181" s="346"/>
    </row>
    <row r="182" spans="1:17" s="183" customFormat="1" ht="12" hidden="1" customHeight="1">
      <c r="A182" s="165"/>
      <c r="I182" s="347"/>
      <c r="J182" s="347"/>
      <c r="K182" s="347"/>
      <c r="L182" s="347"/>
      <c r="M182" s="347"/>
      <c r="N182" s="183" t="s">
        <v>172</v>
      </c>
      <c r="O182" s="348"/>
      <c r="P182" s="348"/>
      <c r="Q182" s="349"/>
    </row>
    <row r="183" spans="1:17" s="183" customFormat="1" ht="9.75" hidden="1" customHeight="1">
      <c r="A183" s="164"/>
      <c r="I183" s="347"/>
      <c r="J183" s="347"/>
      <c r="K183" s="347"/>
      <c r="L183" s="347"/>
      <c r="M183" s="347"/>
      <c r="N183" s="183" t="s">
        <v>173</v>
      </c>
      <c r="O183" s="348"/>
      <c r="P183" s="348"/>
      <c r="Q183" s="349"/>
    </row>
    <row r="184" spans="1:17" s="197" customFormat="1" ht="15.6" hidden="1" customHeight="1">
      <c r="A184" s="350"/>
      <c r="B184" s="238"/>
      <c r="I184" s="351"/>
      <c r="J184" s="351"/>
      <c r="K184" s="351"/>
      <c r="L184" s="351"/>
      <c r="M184" s="351"/>
      <c r="N184" s="183" t="s">
        <v>102</v>
      </c>
      <c r="O184" s="352"/>
      <c r="P184" s="352"/>
      <c r="Q184" s="353"/>
    </row>
    <row r="185" spans="1:17" s="197" customFormat="1" ht="12.75" hidden="1" customHeight="1">
      <c r="A185" s="350"/>
      <c r="B185" s="190"/>
      <c r="I185" s="351"/>
      <c r="J185" s="351"/>
      <c r="K185" s="351"/>
      <c r="L185" s="351"/>
      <c r="M185" s="351"/>
      <c r="N185" s="183" t="s">
        <v>174</v>
      </c>
      <c r="O185" s="352"/>
      <c r="P185" s="352"/>
      <c r="Q185" s="353"/>
    </row>
    <row r="186" spans="1:17" s="197" customFormat="1" ht="11.25" hidden="1" customHeight="1">
      <c r="A186" s="350"/>
      <c r="I186" s="351"/>
      <c r="J186" s="351"/>
      <c r="K186" s="351"/>
      <c r="L186" s="351"/>
      <c r="M186" s="351"/>
      <c r="N186" s="183" t="s">
        <v>175</v>
      </c>
      <c r="O186" s="352"/>
      <c r="P186" s="352"/>
      <c r="Q186" s="353"/>
    </row>
    <row r="187" spans="1:17" s="183" customFormat="1" ht="12.75" hidden="1" customHeight="1">
      <c r="N187" s="183" t="s">
        <v>176</v>
      </c>
      <c r="Q187" s="349"/>
    </row>
    <row r="188" spans="1:17" s="183" customFormat="1" ht="12.75" hidden="1" customHeight="1">
      <c r="B188" s="164" t="s">
        <v>131</v>
      </c>
      <c r="E188" s="183">
        <v>150</v>
      </c>
      <c r="F188" s="183">
        <v>150</v>
      </c>
      <c r="G188" s="183" t="s">
        <v>132</v>
      </c>
      <c r="H188" s="183" t="s">
        <v>133</v>
      </c>
      <c r="I188" s="183" t="s">
        <v>134</v>
      </c>
      <c r="J188" s="183" t="s">
        <v>134</v>
      </c>
      <c r="M188" s="183" t="s">
        <v>134</v>
      </c>
      <c r="N188" s="183" t="s">
        <v>135</v>
      </c>
    </row>
    <row r="189" spans="1:17" s="183" customFormat="1" ht="12.75" hidden="1" customHeight="1">
      <c r="B189" s="164" t="s">
        <v>136</v>
      </c>
      <c r="E189" s="183">
        <v>200</v>
      </c>
      <c r="F189" s="183">
        <v>180</v>
      </c>
      <c r="G189" s="183" t="s">
        <v>137</v>
      </c>
      <c r="H189" s="183" t="s">
        <v>138</v>
      </c>
      <c r="I189" s="183" t="s">
        <v>139</v>
      </c>
      <c r="J189" s="183" t="s">
        <v>140</v>
      </c>
      <c r="M189" s="183" t="s">
        <v>141</v>
      </c>
      <c r="N189" s="183" t="s">
        <v>142</v>
      </c>
    </row>
    <row r="190" spans="1:17" s="183" customFormat="1" ht="12.75" hidden="1" customHeight="1">
      <c r="B190" s="164" t="s">
        <v>143</v>
      </c>
      <c r="E190" s="183">
        <v>250</v>
      </c>
      <c r="F190" s="183">
        <v>210</v>
      </c>
      <c r="G190" s="183" t="s">
        <v>27</v>
      </c>
      <c r="I190" s="183" t="s">
        <v>144</v>
      </c>
      <c r="J190" s="183" t="s">
        <v>145</v>
      </c>
      <c r="N190" s="183" t="s">
        <v>104</v>
      </c>
    </row>
    <row r="191" spans="1:17" s="183" customFormat="1" ht="12.75" hidden="1" customHeight="1">
      <c r="B191" s="164" t="s">
        <v>146</v>
      </c>
      <c r="E191" s="183">
        <v>300</v>
      </c>
      <c r="F191" s="183">
        <v>240</v>
      </c>
      <c r="G191" s="183" t="s">
        <v>147</v>
      </c>
      <c r="I191" s="183" t="s">
        <v>148</v>
      </c>
      <c r="J191" s="183" t="s">
        <v>149</v>
      </c>
      <c r="N191" s="183" t="s">
        <v>105</v>
      </c>
    </row>
    <row r="192" spans="1:17" s="183" customFormat="1" ht="12.75" hidden="1" customHeight="1">
      <c r="B192" s="164" t="s">
        <v>150</v>
      </c>
      <c r="E192" s="183">
        <v>350</v>
      </c>
      <c r="F192" s="183">
        <v>280</v>
      </c>
      <c r="G192" s="183" t="s">
        <v>27</v>
      </c>
      <c r="I192" s="183" t="s">
        <v>151</v>
      </c>
      <c r="N192" s="183" t="s">
        <v>152</v>
      </c>
    </row>
    <row r="193" spans="1:14" s="183" customFormat="1" ht="12.75" hidden="1" customHeight="1">
      <c r="B193" s="164" t="s">
        <v>153</v>
      </c>
      <c r="E193" s="183">
        <v>400</v>
      </c>
      <c r="F193" s="183">
        <v>320</v>
      </c>
      <c r="G193" s="183" t="s">
        <v>154</v>
      </c>
      <c r="I193" s="183" t="s">
        <v>155</v>
      </c>
      <c r="N193" s="183" t="s">
        <v>108</v>
      </c>
    </row>
    <row r="194" spans="1:14" s="183" customFormat="1" ht="12.75" hidden="1" customHeight="1">
      <c r="B194" s="164" t="s">
        <v>156</v>
      </c>
      <c r="F194" s="183">
        <v>360</v>
      </c>
      <c r="G194" s="183" t="s">
        <v>157</v>
      </c>
      <c r="I194" s="183" t="s">
        <v>158</v>
      </c>
      <c r="N194" s="183" t="s">
        <v>159</v>
      </c>
    </row>
    <row r="195" spans="1:14" s="183" customFormat="1" ht="12.75" hidden="1" customHeight="1">
      <c r="B195" s="164" t="s">
        <v>160</v>
      </c>
      <c r="G195" s="183" t="s">
        <v>161</v>
      </c>
      <c r="I195" s="183" t="s">
        <v>162</v>
      </c>
      <c r="N195" s="183" t="s">
        <v>163</v>
      </c>
    </row>
    <row r="196" spans="1:14" s="183" customFormat="1" ht="12.75" hidden="1" customHeight="1">
      <c r="I196" s="183" t="s">
        <v>164</v>
      </c>
      <c r="N196" s="183" t="s">
        <v>165</v>
      </c>
    </row>
    <row r="197" spans="1:14" s="183" customFormat="1" ht="12.75" hidden="1" customHeight="1">
      <c r="I197" s="183" t="s">
        <v>166</v>
      </c>
      <c r="N197" s="183" t="s">
        <v>107</v>
      </c>
    </row>
    <row r="198" spans="1:14" s="183" customFormat="1" ht="12.75" hidden="1" customHeight="1">
      <c r="I198" s="183" t="s">
        <v>167</v>
      </c>
      <c r="N198" s="183" t="s">
        <v>168</v>
      </c>
    </row>
    <row r="199" spans="1:14" s="183" customFormat="1" ht="12.75" hidden="1" customHeight="1">
      <c r="N199" s="183" t="s">
        <v>169</v>
      </c>
    </row>
    <row r="200" spans="1:14" s="183" customFormat="1" ht="12.75" hidden="1" customHeight="1">
      <c r="A200" s="241"/>
    </row>
    <row r="201" spans="1:14" ht="12.75" hidden="1" customHeight="1"/>
    <row r="202" spans="1:14" ht="12.75" customHeight="1"/>
    <row r="203" spans="1:14" ht="12.75" customHeight="1"/>
    <row r="204" spans="1:14" ht="12.75" customHeight="1"/>
    <row r="205" spans="1:14" ht="12.75" customHeight="1"/>
    <row r="206" spans="1:14" ht="12.75" customHeight="1"/>
    <row r="207" spans="1:14" ht="12.75" customHeight="1"/>
    <row r="208" spans="1:14" ht="12.75" customHeight="1"/>
    <row r="209" spans="1:1" ht="12.75" customHeight="1">
      <c r="A209" s="6"/>
    </row>
    <row r="210" spans="1:1" ht="9.75" customHeight="1">
      <c r="A210" s="6"/>
    </row>
    <row r="211" spans="1:1" ht="9.75" customHeight="1">
      <c r="A211" s="27"/>
    </row>
  </sheetData>
  <sheetProtection selectLockedCells="1" selectUnlockedCells="1"/>
  <mergeCells count="85">
    <mergeCell ref="B152:C153"/>
    <mergeCell ref="O152:O153"/>
    <mergeCell ref="A143:A144"/>
    <mergeCell ref="O143:O144"/>
    <mergeCell ref="A146:A147"/>
    <mergeCell ref="O146:O147"/>
    <mergeCell ref="A149:A150"/>
    <mergeCell ref="O149:O150"/>
    <mergeCell ref="A137:A138"/>
    <mergeCell ref="B137:C137"/>
    <mergeCell ref="O137:O138"/>
    <mergeCell ref="A140:A141"/>
    <mergeCell ref="B140:C140"/>
    <mergeCell ref="O140:O141"/>
    <mergeCell ref="A131:A132"/>
    <mergeCell ref="B131:C131"/>
    <mergeCell ref="O131:O132"/>
    <mergeCell ref="A134:A135"/>
    <mergeCell ref="B134:C134"/>
    <mergeCell ref="O134:O135"/>
    <mergeCell ref="A125:A126"/>
    <mergeCell ref="B125:C125"/>
    <mergeCell ref="O125:O126"/>
    <mergeCell ref="A128:A129"/>
    <mergeCell ref="B128:C128"/>
    <mergeCell ref="O128:O129"/>
    <mergeCell ref="A119:A120"/>
    <mergeCell ref="B119:C119"/>
    <mergeCell ref="O119:O120"/>
    <mergeCell ref="A122:A123"/>
    <mergeCell ref="B122:C122"/>
    <mergeCell ref="O122:O123"/>
    <mergeCell ref="A113:A114"/>
    <mergeCell ref="B113:C113"/>
    <mergeCell ref="O113:O114"/>
    <mergeCell ref="A116:A117"/>
    <mergeCell ref="B116:C116"/>
    <mergeCell ref="O116:O117"/>
    <mergeCell ref="A107:A108"/>
    <mergeCell ref="B107:C107"/>
    <mergeCell ref="O107:O108"/>
    <mergeCell ref="A110:A111"/>
    <mergeCell ref="B110:C110"/>
    <mergeCell ref="O110:O111"/>
    <mergeCell ref="A101:A102"/>
    <mergeCell ref="B101:C101"/>
    <mergeCell ref="O101:O102"/>
    <mergeCell ref="A104:A105"/>
    <mergeCell ref="B104:C104"/>
    <mergeCell ref="O104:O105"/>
    <mergeCell ref="A95:A96"/>
    <mergeCell ref="B95:C95"/>
    <mergeCell ref="O95:O96"/>
    <mergeCell ref="R95:S95"/>
    <mergeCell ref="A98:A99"/>
    <mergeCell ref="B98:C98"/>
    <mergeCell ref="O98:O99"/>
    <mergeCell ref="R86:S86"/>
    <mergeCell ref="A89:A90"/>
    <mergeCell ref="B89:C89"/>
    <mergeCell ref="O89:O90"/>
    <mergeCell ref="R89:S89"/>
    <mergeCell ref="A92:A93"/>
    <mergeCell ref="B92:C92"/>
    <mergeCell ref="O92:O93"/>
    <mergeCell ref="A86:A87"/>
    <mergeCell ref="B86:C86"/>
    <mergeCell ref="O86:O87"/>
    <mergeCell ref="A83:A84"/>
    <mergeCell ref="B83:C83"/>
    <mergeCell ref="D83:D84"/>
    <mergeCell ref="L18:P20"/>
    <mergeCell ref="L14:P17"/>
    <mergeCell ref="N13:O13"/>
    <mergeCell ref="L41:M45"/>
    <mergeCell ref="M83:M84"/>
    <mergeCell ref="N83:N84"/>
    <mergeCell ref="O83:O84"/>
    <mergeCell ref="P83:P84"/>
    <mergeCell ref="I6:J6"/>
    <mergeCell ref="H11:J11"/>
    <mergeCell ref="E19:H19"/>
    <mergeCell ref="E83:E84"/>
    <mergeCell ref="I83:I84"/>
    <mergeCell ref="K83:K84"/>
  </mergeCells>
  <dataValidations count="5">
    <dataValidation type="list" operator="equal" allowBlank="1" showErrorMessage="1" sqref="E14">
      <formula1>Rozpocet!$E$188:$E$193</formula1>
      <formula2>0</formula2>
    </dataValidation>
    <dataValidation type="list" operator="equal" allowBlank="1" showErrorMessage="1" sqref="E15">
      <formula1>Rozpocet!$F$188:$F$194</formula1>
      <formula2>0</formula2>
    </dataValidation>
    <dataValidation type="list" operator="equal" allowBlank="1" showErrorMessage="1" sqref="E19:H19">
      <formula1>Rozpocet!$G$188:$G$195</formula1>
      <formula2>0</formula2>
    </dataValidation>
    <dataValidation type="list" operator="equal" allowBlank="1" showErrorMessage="1" sqref="R86 R95 R89">
      <formula1>Rozpocet!$N$188:$N$208</formula1>
      <formula2>0</formula2>
    </dataValidation>
    <dataValidation type="list" operator="equal" allowBlank="1" showErrorMessage="1" sqref="B86 B140 B137 B134 B131 B128 B125 B122 B89 B116 B113 B110 B107 B104 B101 B98 B95 B92 B119">
      <formula1>Rozpocet!$N$174:$N$194</formula1>
      <formula2>0</formula2>
    </dataValidation>
  </dataValidations>
  <hyperlinks>
    <hyperlink ref="P9" r:id="rId1"/>
    <hyperlink ref="P11" r:id="rId2"/>
  </hyperlinks>
  <pageMargins left="0.19652777777777777" right="3.9583333333333331E-2" top="0" bottom="0" header="0.51180555555555551" footer="0.51180555555555551"/>
  <pageSetup paperSize="9" scale="76" firstPageNumber="0" orientation="portrait" horizontalDpi="300" verticalDpi="300" r:id="rId3"/>
  <headerFooter alignWithMargins="0"/>
  <rowBreaks count="1" manualBreakCount="1">
    <brk id="79" max="16383" man="1"/>
  </rowBreaks>
  <colBreaks count="1" manualBreakCount="1">
    <brk id="16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topLeftCell="A55" zoomScale="60" zoomScaleNormal="100" workbookViewId="0">
      <selection activeCell="M67" sqref="M67"/>
    </sheetView>
  </sheetViews>
  <sheetFormatPr defaultRowHeight="15"/>
  <cols>
    <col min="1" max="1" width="7" customWidth="1"/>
    <col min="2" max="2" width="12.140625" customWidth="1"/>
    <col min="4" max="4" width="11.7109375" customWidth="1"/>
    <col min="5" max="5" width="10.85546875" customWidth="1"/>
    <col min="6" max="6" width="19" customWidth="1"/>
    <col min="7" max="7" width="10.85546875" customWidth="1"/>
    <col min="8" max="8" width="10.140625" customWidth="1"/>
    <col min="10" max="10" width="5.85546875" customWidth="1"/>
    <col min="11" max="12" width="9.140625" style="28"/>
    <col min="13" max="14" width="9.140625" style="29"/>
  </cols>
  <sheetData>
    <row r="1" spans="1:15" ht="11.1" customHeight="1">
      <c r="A1" s="30"/>
    </row>
    <row r="2" spans="1:15" ht="12.95" customHeight="1">
      <c r="A2" s="30"/>
      <c r="E2" s="31" t="s">
        <v>177</v>
      </c>
      <c r="F2" s="162" t="s">
        <v>392</v>
      </c>
    </row>
    <row r="3" spans="1:15" ht="11.1" customHeight="1">
      <c r="A3" s="30"/>
    </row>
    <row r="4" spans="1:15" ht="11.85" customHeight="1">
      <c r="A4" s="30"/>
      <c r="D4" s="32" t="s">
        <v>178</v>
      </c>
    </row>
    <row r="5" spans="1:15" ht="11.85" customHeight="1">
      <c r="A5" s="30"/>
      <c r="B5" s="33" t="s">
        <v>179</v>
      </c>
      <c r="C5" s="34" t="s">
        <v>389</v>
      </c>
      <c r="D5" s="8"/>
      <c r="E5" s="35"/>
      <c r="F5" s="35"/>
      <c r="G5" s="35"/>
      <c r="H5" s="35"/>
      <c r="I5" s="8"/>
    </row>
    <row r="6" spans="1:15" ht="11.85" customHeight="1">
      <c r="A6" s="30"/>
      <c r="B6" s="35"/>
      <c r="C6" s="36" t="s">
        <v>180</v>
      </c>
      <c r="D6" s="36"/>
      <c r="E6" s="36"/>
      <c r="F6" s="36"/>
      <c r="G6" s="36"/>
      <c r="H6" s="36"/>
      <c r="I6" s="37"/>
    </row>
    <row r="7" spans="1:15" ht="11.85" customHeight="1">
      <c r="A7" s="30"/>
      <c r="B7" s="33" t="s">
        <v>181</v>
      </c>
      <c r="C7" s="38">
        <f>Rozpocet!C7</f>
        <v>0</v>
      </c>
      <c r="D7" s="39"/>
      <c r="E7" s="39"/>
      <c r="F7" s="39"/>
      <c r="G7" s="39"/>
      <c r="H7" s="35"/>
      <c r="I7" s="8"/>
    </row>
    <row r="8" spans="1:15" ht="11.85" customHeight="1">
      <c r="A8" s="30"/>
      <c r="B8" s="40" t="s">
        <v>182</v>
      </c>
      <c r="C8" s="41">
        <f>Rozpocet!C11</f>
        <v>0</v>
      </c>
      <c r="D8" s="39"/>
      <c r="E8" s="39"/>
      <c r="F8" s="39"/>
      <c r="G8" s="39"/>
      <c r="H8" s="35"/>
      <c r="I8" s="8"/>
      <c r="J8" s="30"/>
    </row>
    <row r="9" spans="1:15" ht="11.85" customHeight="1">
      <c r="A9" s="32"/>
      <c r="I9" s="30"/>
      <c r="J9" s="30"/>
    </row>
    <row r="10" spans="1:15" ht="11.1" customHeight="1">
      <c r="A10" s="42"/>
      <c r="B10" s="32" t="s">
        <v>183</v>
      </c>
      <c r="C10" s="42"/>
      <c r="D10" s="32" t="s">
        <v>184</v>
      </c>
      <c r="E10" s="42"/>
      <c r="F10" s="42"/>
      <c r="G10" s="42"/>
      <c r="H10" s="42"/>
      <c r="I10" s="30"/>
      <c r="J10" s="30"/>
    </row>
    <row r="11" spans="1:15" ht="11.1" customHeight="1">
      <c r="A11" s="30"/>
      <c r="B11" s="42" t="s">
        <v>185</v>
      </c>
      <c r="C11" s="42"/>
      <c r="D11" s="42"/>
      <c r="E11" s="42"/>
      <c r="F11" s="42"/>
      <c r="G11" s="42"/>
      <c r="H11" s="42"/>
      <c r="I11" s="30"/>
      <c r="J11" s="30"/>
    </row>
    <row r="12" spans="1:15" ht="11.1" customHeight="1">
      <c r="A12" s="30"/>
      <c r="J12" s="30"/>
      <c r="L12" s="43">
        <v>4000</v>
      </c>
      <c r="M12" s="44">
        <v>7000</v>
      </c>
      <c r="N12" s="44">
        <v>5000</v>
      </c>
    </row>
    <row r="13" spans="1:15" ht="11.1" customHeight="1">
      <c r="A13" s="30"/>
      <c r="B13" s="32" t="s">
        <v>186</v>
      </c>
      <c r="C13" s="32"/>
      <c r="D13" s="32" t="s">
        <v>187</v>
      </c>
      <c r="E13" s="32"/>
      <c r="F13" s="32"/>
      <c r="G13" s="32"/>
      <c r="H13" s="32"/>
      <c r="I13" s="30"/>
      <c r="J13" s="30"/>
      <c r="L13" s="43"/>
      <c r="M13" s="44"/>
      <c r="N13" s="44"/>
      <c r="O13" s="8"/>
    </row>
    <row r="14" spans="1:15" ht="11.1" customHeight="1">
      <c r="A14" s="30"/>
      <c r="B14" s="42" t="s">
        <v>188</v>
      </c>
      <c r="C14" s="42"/>
      <c r="D14" s="42"/>
      <c r="E14" s="42"/>
      <c r="F14" s="42"/>
      <c r="G14" s="42"/>
      <c r="H14" s="42"/>
      <c r="I14" s="30"/>
      <c r="J14" s="30"/>
      <c r="L14" s="43"/>
      <c r="M14" s="44"/>
      <c r="N14" s="44"/>
      <c r="O14" s="8"/>
    </row>
    <row r="15" spans="1:15" ht="11.1" customHeight="1">
      <c r="A15" s="30"/>
      <c r="B15" s="42" t="s">
        <v>189</v>
      </c>
      <c r="C15" s="42"/>
      <c r="D15" s="42"/>
      <c r="E15" s="42"/>
      <c r="F15" s="42"/>
      <c r="G15" s="42"/>
      <c r="H15" s="45">
        <f>L16*L15+M16*M15+N16*N15</f>
        <v>0</v>
      </c>
      <c r="I15" s="30" t="s">
        <v>190</v>
      </c>
      <c r="J15" s="30"/>
      <c r="L15" s="43">
        <v>1</v>
      </c>
      <c r="M15" s="44">
        <v>0</v>
      </c>
      <c r="N15" s="44">
        <v>0</v>
      </c>
      <c r="O15" s="8"/>
    </row>
    <row r="16" spans="1:15" ht="11.1" customHeight="1">
      <c r="A16" s="30"/>
      <c r="B16" s="46" t="s">
        <v>191</v>
      </c>
      <c r="C16" s="47"/>
      <c r="D16" s="47"/>
      <c r="E16" s="47"/>
      <c r="F16" s="47"/>
      <c r="G16" s="42"/>
      <c r="H16" s="42"/>
      <c r="I16" s="30"/>
      <c r="J16" s="30"/>
      <c r="L16" s="48">
        <f>Rozpocet!G31</f>
        <v>0</v>
      </c>
      <c r="M16" s="49">
        <f>Rozpocet!G41</f>
        <v>0</v>
      </c>
      <c r="N16" s="49">
        <f>Rozpocet!G51</f>
        <v>0</v>
      </c>
      <c r="O16" s="8" t="s">
        <v>192</v>
      </c>
    </row>
    <row r="17" spans="1:15" ht="11.1" customHeight="1">
      <c r="A17" s="42"/>
      <c r="B17" s="42" t="s">
        <v>193</v>
      </c>
      <c r="C17" s="42"/>
      <c r="D17" s="42"/>
      <c r="E17" s="45">
        <f>L17*L15+M17*M15+N17*N15</f>
        <v>0</v>
      </c>
      <c r="F17" s="42"/>
      <c r="G17" s="42"/>
      <c r="H17" s="42"/>
      <c r="I17" s="30"/>
      <c r="J17" s="30"/>
      <c r="L17" s="48">
        <f>Rozpocet!G36</f>
        <v>0</v>
      </c>
      <c r="M17" s="49">
        <f>Rozpocet!G46</f>
        <v>0</v>
      </c>
      <c r="N17" s="49">
        <f>Rozpocet!G56</f>
        <v>0</v>
      </c>
      <c r="O17" s="8" t="s">
        <v>194</v>
      </c>
    </row>
    <row r="18" spans="1:15" ht="11.1" customHeight="1">
      <c r="A18" s="42"/>
      <c r="B18" s="42" t="s">
        <v>195</v>
      </c>
      <c r="C18" s="42"/>
      <c r="D18" s="42"/>
      <c r="E18" s="42"/>
      <c r="F18" s="42"/>
      <c r="G18" s="50">
        <f>Rozpocet!G35</f>
        <v>0</v>
      </c>
      <c r="H18" s="42" t="s">
        <v>196</v>
      </c>
      <c r="I18" s="30"/>
      <c r="J18" s="30"/>
      <c r="L18" s="48">
        <f>Rozpocet!G35</f>
        <v>0</v>
      </c>
      <c r="M18" s="49">
        <f>Rozpocet!G45</f>
        <v>0</v>
      </c>
      <c r="N18" s="49">
        <f>Rozpocet!G55</f>
        <v>0</v>
      </c>
      <c r="O18" s="8" t="s">
        <v>197</v>
      </c>
    </row>
    <row r="19" spans="1:15" ht="11.1" customHeight="1">
      <c r="A19" s="42"/>
      <c r="B19" s="42" t="s">
        <v>198</v>
      </c>
      <c r="C19" s="30"/>
      <c r="D19" s="30"/>
      <c r="E19" s="50">
        <f>Rozpocet!G33+Rozpocet!G34</f>
        <v>0</v>
      </c>
      <c r="F19" s="42"/>
      <c r="G19" s="42"/>
      <c r="H19" s="42" t="s">
        <v>190</v>
      </c>
      <c r="I19" s="30"/>
      <c r="J19" s="30"/>
      <c r="L19" s="48">
        <f>Rozpocet!G33+Rozpocet!G34</f>
        <v>0</v>
      </c>
      <c r="M19" s="49">
        <f>Rozpocet!G43+Rozpocet!G44</f>
        <v>0</v>
      </c>
      <c r="N19" s="49">
        <f>Rozpocet!G53+Rozpocet!G54</f>
        <v>0</v>
      </c>
      <c r="O19" s="8" t="s">
        <v>199</v>
      </c>
    </row>
    <row r="20" spans="1:15" ht="11.1" customHeight="1">
      <c r="A20" s="42"/>
      <c r="B20" s="42" t="s">
        <v>200</v>
      </c>
      <c r="C20" s="42"/>
      <c r="D20" s="42"/>
      <c r="E20" s="50">
        <f>H15-E17</f>
        <v>0</v>
      </c>
      <c r="F20" s="42"/>
      <c r="G20" s="42"/>
      <c r="H20" s="42"/>
      <c r="I20" s="30"/>
      <c r="J20" s="30"/>
      <c r="L20" s="48"/>
      <c r="M20" s="49"/>
      <c r="N20" s="49"/>
      <c r="O20" s="8" t="s">
        <v>201</v>
      </c>
    </row>
    <row r="21" spans="1:15" ht="11.1" customHeight="1">
      <c r="A21" s="42"/>
      <c r="B21" s="42" t="s">
        <v>202</v>
      </c>
      <c r="C21" s="42"/>
      <c r="D21" s="42"/>
      <c r="E21" s="42"/>
      <c r="F21" s="42"/>
      <c r="G21" s="42"/>
      <c r="H21" s="42"/>
      <c r="I21" s="30"/>
      <c r="J21" s="30"/>
      <c r="L21" s="48"/>
      <c r="M21" s="49"/>
      <c r="N21" s="49"/>
      <c r="O21" s="8"/>
    </row>
    <row r="22" spans="1:15" ht="11.1" customHeight="1">
      <c r="A22" s="32"/>
      <c r="B22" s="42" t="s">
        <v>203</v>
      </c>
      <c r="C22" s="42"/>
      <c r="D22" s="42"/>
      <c r="E22" s="42"/>
      <c r="F22" s="42"/>
      <c r="G22" s="42"/>
      <c r="H22" s="42"/>
      <c r="I22" s="30"/>
      <c r="J22" s="30"/>
      <c r="L22" s="48"/>
      <c r="M22" s="49"/>
      <c r="N22" s="49"/>
      <c r="O22" s="8"/>
    </row>
    <row r="23" spans="1:15" ht="11.1" customHeight="1">
      <c r="A23" s="42"/>
      <c r="B23" s="42" t="s">
        <v>204</v>
      </c>
      <c r="C23" s="42"/>
      <c r="D23" s="42"/>
      <c r="E23" s="42"/>
      <c r="F23" s="42"/>
      <c r="G23" s="42"/>
      <c r="H23" s="42"/>
      <c r="I23" s="30"/>
      <c r="J23" s="30"/>
      <c r="L23" s="48"/>
      <c r="M23" s="49"/>
      <c r="N23" s="49"/>
      <c r="O23" s="8"/>
    </row>
    <row r="24" spans="1:15" ht="11.1" customHeight="1">
      <c r="A24" s="42"/>
      <c r="B24" s="42" t="s">
        <v>205</v>
      </c>
      <c r="C24" s="42"/>
      <c r="D24" s="42"/>
      <c r="E24" s="42"/>
      <c r="F24" s="42"/>
      <c r="G24" s="42"/>
      <c r="H24" s="42"/>
      <c r="I24" s="30"/>
      <c r="J24" s="30"/>
      <c r="L24" s="48"/>
      <c r="M24" s="49"/>
      <c r="N24" s="49"/>
      <c r="O24" s="8"/>
    </row>
    <row r="25" spans="1:15" ht="4.5" customHeight="1">
      <c r="A25" s="42"/>
      <c r="J25" s="30"/>
      <c r="L25" s="48"/>
      <c r="M25" s="49"/>
      <c r="N25" s="49"/>
      <c r="O25" s="8"/>
    </row>
    <row r="26" spans="1:15" ht="11.1" customHeight="1">
      <c r="A26" s="32"/>
      <c r="B26" s="32" t="s">
        <v>206</v>
      </c>
      <c r="C26" s="32" t="s">
        <v>207</v>
      </c>
      <c r="D26" s="32" t="s">
        <v>208</v>
      </c>
      <c r="E26" s="32"/>
      <c r="F26" s="32"/>
      <c r="G26" s="32"/>
      <c r="H26" s="32"/>
      <c r="I26" s="30"/>
      <c r="J26" s="30"/>
      <c r="L26" s="48"/>
      <c r="M26" s="49"/>
      <c r="N26" s="49"/>
      <c r="O26" s="8"/>
    </row>
    <row r="27" spans="1:15" ht="11.1" customHeight="1">
      <c r="A27" s="42"/>
      <c r="B27" s="42" t="s">
        <v>209</v>
      </c>
      <c r="C27" s="42"/>
      <c r="D27" s="42"/>
      <c r="E27" s="42"/>
      <c r="F27" s="42"/>
      <c r="G27" s="42" t="s">
        <v>391</v>
      </c>
      <c r="I27" s="30"/>
      <c r="J27" s="30"/>
      <c r="L27" s="48"/>
      <c r="M27" s="49"/>
      <c r="N27" s="49"/>
      <c r="O27" s="8"/>
    </row>
    <row r="28" spans="1:15" ht="11.1" customHeight="1">
      <c r="A28" s="42"/>
      <c r="B28" s="42" t="s">
        <v>210</v>
      </c>
      <c r="C28" s="42"/>
      <c r="D28" s="42"/>
      <c r="E28" s="42"/>
      <c r="F28" s="42"/>
      <c r="G28" s="42"/>
      <c r="H28" s="42"/>
      <c r="I28" s="30"/>
      <c r="L28" s="48"/>
      <c r="M28" s="49"/>
      <c r="N28" s="49"/>
      <c r="O28" s="8"/>
    </row>
    <row r="29" spans="1:15" ht="11.1" customHeight="1">
      <c r="A29" s="42"/>
      <c r="B29" s="42" t="s">
        <v>211</v>
      </c>
      <c r="C29" s="42"/>
      <c r="D29" s="42"/>
      <c r="E29" s="42"/>
      <c r="F29" s="42"/>
      <c r="G29" s="42"/>
      <c r="H29" s="42"/>
      <c r="I29" s="30"/>
    </row>
    <row r="30" spans="1:15" ht="4.5" customHeight="1">
      <c r="A30" s="30"/>
      <c r="I30" s="30"/>
      <c r="J30" s="30"/>
    </row>
    <row r="31" spans="1:15" ht="11.1" customHeight="1">
      <c r="A31" s="42"/>
      <c r="D31" s="32" t="s">
        <v>212</v>
      </c>
      <c r="I31" s="30"/>
      <c r="J31" s="30"/>
    </row>
    <row r="32" spans="1:15" ht="11.1" customHeight="1">
      <c r="A32" s="42"/>
      <c r="B32" s="42" t="s">
        <v>213</v>
      </c>
      <c r="C32" s="42"/>
      <c r="D32" s="42"/>
      <c r="E32" s="42"/>
      <c r="F32" s="42"/>
      <c r="G32" s="42"/>
      <c r="H32" s="42"/>
      <c r="I32" s="30"/>
      <c r="J32" s="30"/>
    </row>
    <row r="33" spans="1:10" ht="11.1" customHeight="1">
      <c r="A33" s="42"/>
      <c r="B33" s="42" t="s">
        <v>214</v>
      </c>
      <c r="C33" s="42"/>
      <c r="D33" s="42"/>
      <c r="E33" s="42"/>
      <c r="F33" s="42"/>
      <c r="G33" s="42"/>
      <c r="H33" s="42"/>
      <c r="J33" s="30"/>
    </row>
    <row r="34" spans="1:10" ht="11.1" customHeight="1">
      <c r="B34" s="42" t="s">
        <v>215</v>
      </c>
      <c r="C34" s="42"/>
      <c r="D34" s="42"/>
      <c r="E34" s="42"/>
      <c r="F34" s="42"/>
      <c r="G34" s="42"/>
      <c r="H34" s="42"/>
      <c r="J34" s="30"/>
    </row>
    <row r="35" spans="1:10" ht="5.25" customHeight="1">
      <c r="J35" s="30"/>
    </row>
    <row r="36" spans="1:10" ht="11.1" customHeight="1">
      <c r="B36" s="42" t="s">
        <v>216</v>
      </c>
      <c r="C36" s="42"/>
      <c r="D36" s="32" t="s">
        <v>217</v>
      </c>
      <c r="E36" s="42"/>
      <c r="F36" s="42"/>
      <c r="G36" s="42"/>
      <c r="H36" s="42"/>
      <c r="I36" s="30"/>
    </row>
    <row r="37" spans="1:10" ht="11.1" customHeight="1">
      <c r="B37" s="42" t="s">
        <v>218</v>
      </c>
      <c r="C37" s="42"/>
      <c r="D37" s="42"/>
      <c r="E37" s="42"/>
      <c r="F37" s="42"/>
      <c r="G37" s="42"/>
      <c r="H37" s="42"/>
      <c r="I37" s="30"/>
    </row>
    <row r="38" spans="1:10" ht="11.1" customHeight="1">
      <c r="B38" s="42" t="s">
        <v>219</v>
      </c>
      <c r="C38" s="42"/>
      <c r="D38" s="42"/>
      <c r="E38" s="42"/>
      <c r="F38" s="42"/>
      <c r="G38" s="42"/>
      <c r="H38" s="42"/>
      <c r="I38" s="30"/>
    </row>
    <row r="39" spans="1:10" ht="11.1" customHeight="1">
      <c r="B39" s="42" t="s">
        <v>220</v>
      </c>
      <c r="C39" s="42"/>
      <c r="D39" s="42"/>
      <c r="E39" s="42"/>
      <c r="F39" s="42"/>
      <c r="G39" s="42"/>
      <c r="H39" s="42"/>
      <c r="I39" s="30"/>
    </row>
    <row r="40" spans="1:10" ht="11.1" customHeight="1">
      <c r="B40" s="42" t="s">
        <v>221</v>
      </c>
      <c r="C40" s="42"/>
      <c r="D40" s="42"/>
      <c r="E40" s="42"/>
      <c r="F40" s="42"/>
      <c r="G40" s="42"/>
      <c r="H40" s="42"/>
      <c r="I40" s="30"/>
    </row>
    <row r="41" spans="1:10" ht="11.1" customHeight="1">
      <c r="B41" s="42" t="s">
        <v>222</v>
      </c>
      <c r="C41" s="42"/>
      <c r="D41" s="42"/>
      <c r="E41" s="42"/>
      <c r="F41" s="42"/>
      <c r="G41" s="42"/>
      <c r="H41" s="42"/>
      <c r="I41" s="30"/>
    </row>
    <row r="42" spans="1:10" ht="11.1" customHeight="1">
      <c r="B42" s="42" t="s">
        <v>223</v>
      </c>
      <c r="C42" s="42"/>
      <c r="D42" s="42"/>
      <c r="E42" s="42"/>
      <c r="F42" s="42"/>
      <c r="G42" s="42"/>
      <c r="H42" s="42"/>
      <c r="I42" s="30"/>
    </row>
    <row r="43" spans="1:10" ht="11.1" customHeight="1">
      <c r="B43" s="42" t="s">
        <v>224</v>
      </c>
      <c r="C43" s="42"/>
      <c r="D43" s="42"/>
      <c r="E43" s="42"/>
      <c r="F43" s="42"/>
      <c r="G43" s="42"/>
      <c r="H43" s="42"/>
      <c r="I43" s="30"/>
    </row>
    <row r="44" spans="1:10" ht="3.75" customHeight="1">
      <c r="A44" s="42"/>
    </row>
    <row r="45" spans="1:10" ht="11.1" customHeight="1">
      <c r="A45" s="42"/>
      <c r="B45" s="42" t="s">
        <v>216</v>
      </c>
      <c r="C45" s="42"/>
      <c r="D45" s="32" t="s">
        <v>225</v>
      </c>
      <c r="E45" s="42"/>
      <c r="F45" s="42"/>
      <c r="G45" s="42"/>
      <c r="H45" s="42"/>
      <c r="I45" s="30"/>
      <c r="J45" s="30"/>
    </row>
    <row r="46" spans="1:10" ht="11.1" customHeight="1">
      <c r="A46" s="42"/>
      <c r="B46" s="42" t="s">
        <v>226</v>
      </c>
      <c r="C46" s="42"/>
      <c r="D46" s="42"/>
      <c r="E46" s="42"/>
      <c r="F46" s="42"/>
      <c r="G46" s="42"/>
      <c r="H46" s="42"/>
      <c r="I46" s="30"/>
      <c r="J46" s="30"/>
    </row>
    <row r="47" spans="1:10" ht="11.1" customHeight="1">
      <c r="A47" s="42"/>
      <c r="B47" s="42" t="s">
        <v>227</v>
      </c>
      <c r="C47" s="42"/>
      <c r="D47" s="42"/>
      <c r="E47" s="42"/>
      <c r="F47" s="42"/>
      <c r="G47" s="42"/>
      <c r="H47" s="42"/>
      <c r="I47" s="30"/>
      <c r="J47" s="30"/>
    </row>
    <row r="48" spans="1:10" ht="11.1" customHeight="1">
      <c r="A48" s="42"/>
      <c r="B48" s="42" t="s">
        <v>228</v>
      </c>
      <c r="C48" s="42"/>
      <c r="D48" s="42"/>
      <c r="E48" s="42"/>
      <c r="F48" s="42"/>
      <c r="G48" s="42"/>
      <c r="H48" s="42"/>
      <c r="I48" s="30"/>
      <c r="J48" s="30"/>
    </row>
    <row r="49" spans="1:10" ht="11.1" customHeight="1">
      <c r="A49" s="42"/>
      <c r="B49" s="42" t="s">
        <v>229</v>
      </c>
      <c r="C49" s="42"/>
      <c r="D49" s="42"/>
      <c r="E49" s="42"/>
      <c r="F49" s="42"/>
      <c r="G49" s="42"/>
      <c r="H49" s="42"/>
      <c r="I49" s="30"/>
      <c r="J49" s="30"/>
    </row>
    <row r="50" spans="1:10" ht="11.1" customHeight="1">
      <c r="A50" s="42"/>
      <c r="B50" s="42" t="s">
        <v>230</v>
      </c>
      <c r="C50" s="42"/>
      <c r="D50" s="42"/>
      <c r="E50" s="42"/>
      <c r="F50" s="42"/>
      <c r="G50" s="42"/>
      <c r="H50" s="42"/>
      <c r="I50" s="30"/>
      <c r="J50" s="30"/>
    </row>
    <row r="51" spans="1:10" ht="11.1" customHeight="1">
      <c r="A51" s="42"/>
      <c r="B51" s="42" t="s">
        <v>231</v>
      </c>
      <c r="C51" s="42"/>
      <c r="D51" s="42"/>
      <c r="E51" s="42"/>
      <c r="F51" s="42"/>
      <c r="G51" s="42"/>
      <c r="H51" s="42"/>
      <c r="I51" s="30"/>
      <c r="J51" s="30"/>
    </row>
    <row r="52" spans="1:10" ht="11.1" customHeight="1">
      <c r="A52" s="30"/>
      <c r="B52" s="42" t="s">
        <v>232</v>
      </c>
      <c r="C52" s="42"/>
      <c r="D52" s="42"/>
      <c r="E52" s="42"/>
      <c r="F52" s="42"/>
      <c r="G52" s="42"/>
      <c r="H52" s="42"/>
      <c r="I52" s="30"/>
      <c r="J52" s="30"/>
    </row>
    <row r="53" spans="1:10" ht="11.1" customHeight="1">
      <c r="A53" s="42"/>
      <c r="B53" s="42" t="s">
        <v>233</v>
      </c>
      <c r="C53" s="42"/>
      <c r="D53" s="42"/>
      <c r="E53" s="42"/>
      <c r="F53" s="42"/>
      <c r="G53" s="42"/>
      <c r="H53" s="42"/>
      <c r="I53" s="30"/>
      <c r="J53" s="30"/>
    </row>
    <row r="54" spans="1:10" ht="11.1" customHeight="1">
      <c r="A54" s="42"/>
      <c r="B54" s="42" t="s">
        <v>234</v>
      </c>
      <c r="C54" s="42"/>
      <c r="D54" s="42"/>
      <c r="E54" s="42"/>
      <c r="F54" s="42"/>
      <c r="G54" s="42"/>
      <c r="H54" s="42"/>
      <c r="I54" s="30"/>
      <c r="J54" s="30"/>
    </row>
    <row r="55" spans="1:10" ht="11.1" customHeight="1">
      <c r="A55" s="42"/>
      <c r="B55" s="42" t="s">
        <v>235</v>
      </c>
      <c r="C55" s="42"/>
      <c r="D55" s="42"/>
      <c r="E55" s="42"/>
      <c r="F55" s="42"/>
      <c r="G55" s="42"/>
      <c r="H55" s="42"/>
      <c r="I55" s="30"/>
    </row>
    <row r="56" spans="1:10" ht="11.1" customHeight="1">
      <c r="A56" s="42"/>
      <c r="B56" s="42" t="s">
        <v>236</v>
      </c>
      <c r="C56" s="42"/>
      <c r="D56" s="42"/>
      <c r="E56" s="42"/>
      <c r="F56" s="42"/>
      <c r="G56" s="42"/>
      <c r="H56" s="42"/>
      <c r="I56" s="30"/>
    </row>
    <row r="57" spans="1:10" ht="11.1" customHeight="1">
      <c r="A57" s="42"/>
      <c r="B57" s="42" t="s">
        <v>237</v>
      </c>
      <c r="C57" s="42"/>
      <c r="D57" s="42"/>
      <c r="E57" s="42"/>
      <c r="F57" s="42"/>
      <c r="G57" s="42"/>
      <c r="H57" s="42"/>
      <c r="I57" s="30"/>
    </row>
    <row r="58" spans="1:10" ht="3.75" customHeight="1">
      <c r="A58" s="42"/>
    </row>
    <row r="59" spans="1:10" ht="11.1" customHeight="1">
      <c r="A59" s="42"/>
      <c r="B59" s="42" t="s">
        <v>216</v>
      </c>
      <c r="C59" s="42"/>
      <c r="D59" s="32" t="s">
        <v>238</v>
      </c>
      <c r="E59" s="42"/>
      <c r="F59" s="42"/>
      <c r="G59" s="42"/>
      <c r="H59" s="42"/>
      <c r="I59" s="30"/>
      <c r="J59" s="30"/>
    </row>
    <row r="60" spans="1:10" ht="11.1" customHeight="1">
      <c r="A60" s="30"/>
      <c r="B60" s="42" t="s">
        <v>239</v>
      </c>
      <c r="C60" s="42"/>
      <c r="D60" s="42"/>
      <c r="E60" s="42"/>
      <c r="F60" s="42"/>
      <c r="G60" s="42"/>
      <c r="H60" s="42"/>
      <c r="I60" s="30"/>
      <c r="J60" s="30"/>
    </row>
    <row r="61" spans="1:10" ht="11.1" customHeight="1">
      <c r="A61" s="30"/>
      <c r="B61" s="42" t="s">
        <v>240</v>
      </c>
      <c r="C61" s="42"/>
      <c r="D61" s="42"/>
      <c r="E61" s="42"/>
      <c r="F61" s="42"/>
      <c r="G61" s="42"/>
      <c r="H61" s="42"/>
      <c r="I61" s="30"/>
      <c r="J61" s="30"/>
    </row>
    <row r="62" spans="1:10" ht="3.75" customHeight="1">
      <c r="A62" s="30"/>
      <c r="J62" s="30"/>
    </row>
    <row r="63" spans="1:10" ht="11.1" customHeight="1">
      <c r="A63" s="30"/>
      <c r="B63" s="42" t="s">
        <v>216</v>
      </c>
      <c r="C63" s="42"/>
      <c r="D63" s="32" t="s">
        <v>241</v>
      </c>
      <c r="E63" s="42"/>
      <c r="F63" s="42"/>
      <c r="G63" s="42"/>
      <c r="H63" s="42"/>
      <c r="I63" s="30"/>
      <c r="J63" s="30"/>
    </row>
    <row r="64" spans="1:10" ht="11.1" customHeight="1">
      <c r="A64" s="30"/>
      <c r="B64" s="42" t="s">
        <v>242</v>
      </c>
      <c r="C64" s="42"/>
      <c r="D64" s="42"/>
      <c r="E64" s="42"/>
      <c r="F64" s="42"/>
      <c r="G64" s="42"/>
      <c r="H64" s="42"/>
      <c r="I64" s="30"/>
      <c r="J64" s="30"/>
    </row>
    <row r="65" spans="1:10" ht="11.1" customHeight="1">
      <c r="A65" s="30"/>
      <c r="B65" s="42" t="s">
        <v>243</v>
      </c>
      <c r="C65" s="42"/>
      <c r="D65" s="42"/>
      <c r="E65" s="42"/>
      <c r="F65" s="42"/>
      <c r="G65" s="42"/>
      <c r="H65" s="42"/>
      <c r="I65" s="30"/>
    </row>
    <row r="66" spans="1:10" ht="11.1" customHeight="1">
      <c r="A66" s="30"/>
      <c r="B66" s="42" t="s">
        <v>244</v>
      </c>
      <c r="C66" s="42"/>
      <c r="D66" s="42"/>
      <c r="E66" s="42"/>
      <c r="F66" s="42"/>
      <c r="G66" s="42"/>
      <c r="H66" s="42"/>
      <c r="I66" s="30"/>
      <c r="J66" s="30"/>
    </row>
    <row r="67" spans="1:10" ht="11.1" customHeight="1">
      <c r="A67" s="30"/>
      <c r="B67" s="42" t="s">
        <v>245</v>
      </c>
      <c r="C67" s="42"/>
      <c r="D67" s="42"/>
      <c r="E67" s="42"/>
      <c r="F67" s="42"/>
      <c r="G67" s="42"/>
      <c r="H67" s="42"/>
      <c r="I67" s="30"/>
      <c r="J67" s="30"/>
    </row>
    <row r="68" spans="1:10" ht="11.1" customHeight="1">
      <c r="A68" s="30"/>
      <c r="B68" s="42" t="s">
        <v>246</v>
      </c>
      <c r="C68" s="42"/>
      <c r="D68" s="42"/>
      <c r="E68" s="42"/>
      <c r="F68" s="42"/>
      <c r="G68" s="42"/>
      <c r="H68" s="42"/>
      <c r="I68" s="30"/>
    </row>
    <row r="69" spans="1:10" ht="11.1" customHeight="1">
      <c r="A69" s="30"/>
      <c r="B69" s="42" t="s">
        <v>247</v>
      </c>
      <c r="C69" s="42"/>
      <c r="D69" s="42"/>
      <c r="E69" s="42"/>
      <c r="F69" s="42"/>
      <c r="G69" s="42"/>
      <c r="H69" s="42"/>
      <c r="I69" s="30"/>
      <c r="J69" s="30"/>
    </row>
    <row r="70" spans="1:10" ht="11.1" customHeight="1">
      <c r="A70" s="30"/>
      <c r="B70" s="42" t="s">
        <v>248</v>
      </c>
      <c r="C70" s="42"/>
      <c r="D70" s="42"/>
      <c r="E70" s="42"/>
      <c r="F70" s="42"/>
      <c r="G70" s="42"/>
      <c r="H70" s="42"/>
      <c r="I70" s="30"/>
      <c r="J70" s="30"/>
    </row>
    <row r="71" spans="1:10" ht="11.1" customHeight="1">
      <c r="A71" s="30"/>
    </row>
    <row r="72" spans="1:10" ht="11.1" customHeight="1">
      <c r="A72" s="30"/>
    </row>
    <row r="73" spans="1:10" ht="11.1" customHeight="1">
      <c r="A73" s="30"/>
      <c r="B73" s="42" t="s">
        <v>249</v>
      </c>
      <c r="C73" s="42" t="s">
        <v>250</v>
      </c>
      <c r="D73" s="42"/>
      <c r="E73" s="42"/>
      <c r="F73" s="42" t="s">
        <v>390</v>
      </c>
      <c r="G73" s="42"/>
      <c r="H73" s="42"/>
      <c r="I73" s="30"/>
      <c r="J73" s="30"/>
    </row>
    <row r="74" spans="1:10" ht="11.1" customHeight="1">
      <c r="A74" s="30"/>
      <c r="C74" s="42"/>
      <c r="D74" s="42"/>
      <c r="E74" s="42"/>
      <c r="F74" s="42"/>
      <c r="G74" s="42"/>
      <c r="H74" s="42"/>
      <c r="I74" s="30"/>
      <c r="J74" s="30"/>
    </row>
    <row r="75" spans="1:10" ht="11.1" customHeight="1">
      <c r="A75" s="30"/>
      <c r="C75" s="42"/>
      <c r="D75" s="42"/>
      <c r="E75" s="42"/>
      <c r="F75" s="42"/>
      <c r="H75" s="42"/>
      <c r="I75" s="30"/>
      <c r="J75" s="30"/>
    </row>
    <row r="76" spans="1:10">
      <c r="B76" s="42" t="s">
        <v>252</v>
      </c>
      <c r="C76" s="42" t="s">
        <v>250</v>
      </c>
      <c r="F76" s="42" t="s">
        <v>253</v>
      </c>
      <c r="G76" s="42" t="s">
        <v>250</v>
      </c>
    </row>
    <row r="78" spans="1:10">
      <c r="B78" s="42" t="s">
        <v>251</v>
      </c>
    </row>
  </sheetData>
  <sheetProtection selectLockedCells="1" selectUnlockedCells="1"/>
  <pageMargins left="0.19652777777777777" right="0" top="0.14000000000000001" bottom="0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5"/>
  <sheetViews>
    <sheetView zoomScaleSheetLayoutView="50" workbookViewId="0">
      <selection activeCell="C3" sqref="C3:D3"/>
    </sheetView>
  </sheetViews>
  <sheetFormatPr defaultColWidth="8.85546875" defaultRowHeight="15"/>
  <cols>
    <col min="1" max="1" width="3.5703125" customWidth="1"/>
    <col min="2" max="4" width="10.85546875" customWidth="1"/>
    <col min="5" max="5" width="6.140625" style="51" customWidth="1"/>
    <col min="6" max="8" width="10.85546875" customWidth="1"/>
    <col min="9" max="9" width="15.85546875" customWidth="1"/>
    <col min="10" max="10" width="10.5703125" customWidth="1"/>
    <col min="11" max="11" width="15.140625" customWidth="1"/>
    <col min="15" max="15" width="9.28515625" customWidth="1"/>
  </cols>
  <sheetData>
    <row r="2" spans="2:11" ht="17.25" customHeight="1">
      <c r="B2" s="52" t="s">
        <v>254</v>
      </c>
      <c r="F2" t="s">
        <v>255</v>
      </c>
      <c r="G2" s="489"/>
      <c r="H2" s="489"/>
    </row>
    <row r="3" spans="2:11" ht="15.75">
      <c r="B3" t="s">
        <v>256</v>
      </c>
      <c r="C3" s="490" t="str">
        <f>Rozpocet!D5</f>
        <v>BA 112</v>
      </c>
      <c r="D3" s="490"/>
    </row>
    <row r="4" spans="2:11" ht="20.25">
      <c r="B4" t="s">
        <v>181</v>
      </c>
      <c r="C4" s="53">
        <f>Rozpocet!C7</f>
        <v>0</v>
      </c>
      <c r="D4" s="54"/>
      <c r="E4" s="55"/>
      <c r="F4" s="56"/>
      <c r="G4" s="54"/>
      <c r="I4" s="57" t="s">
        <v>257</v>
      </c>
      <c r="J4" s="58">
        <f>Rozpocet!F6</f>
        <v>0</v>
      </c>
      <c r="K4" s="59">
        <f>Rozpocet!I6</f>
        <v>0</v>
      </c>
    </row>
    <row r="5" spans="2:11">
      <c r="B5" t="s">
        <v>258</v>
      </c>
      <c r="C5" s="60" t="str">
        <f>Rozpocet!C10</f>
        <v>Bratislava</v>
      </c>
      <c r="F5" s="61"/>
    </row>
    <row r="6" spans="2:11">
      <c r="B6" s="8" t="s">
        <v>259</v>
      </c>
    </row>
    <row r="7" spans="2:11" s="62" customFormat="1" ht="6" customHeight="1">
      <c r="B7" s="63"/>
      <c r="C7" s="64"/>
      <c r="D7" s="63"/>
      <c r="E7" s="65"/>
      <c r="F7" s="66">
        <f>Rozpocet!I6</f>
        <v>0</v>
      </c>
      <c r="G7" s="67"/>
      <c r="I7" s="68"/>
      <c r="J7" s="69"/>
    </row>
    <row r="8" spans="2:11">
      <c r="B8" s="70" t="s">
        <v>182</v>
      </c>
      <c r="C8" s="71">
        <f>Rozpocet!C11</f>
        <v>0</v>
      </c>
      <c r="D8" s="70"/>
      <c r="E8" s="72"/>
      <c r="F8" s="70"/>
      <c r="G8" s="70"/>
      <c r="H8" s="70"/>
      <c r="I8" s="70"/>
      <c r="J8" s="70"/>
      <c r="K8" s="70"/>
    </row>
    <row r="9" spans="2:11">
      <c r="B9" t="s">
        <v>260</v>
      </c>
      <c r="F9" s="16"/>
    </row>
    <row r="10" spans="2:11">
      <c r="B10" s="73" t="s">
        <v>261</v>
      </c>
      <c r="C10" s="74"/>
      <c r="D10" s="62"/>
      <c r="E10" s="75">
        <f>Rozpocet!J20</f>
        <v>0</v>
      </c>
      <c r="F10" s="62"/>
      <c r="G10" s="74"/>
      <c r="H10" s="74"/>
    </row>
    <row r="11" spans="2:11">
      <c r="B11" s="73" t="s">
        <v>262</v>
      </c>
      <c r="C11" s="74"/>
      <c r="D11" s="74"/>
      <c r="E11" s="76">
        <f>Rozpocet!H21</f>
        <v>0</v>
      </c>
      <c r="F11" s="62"/>
      <c r="G11" s="74"/>
      <c r="H11" s="74"/>
    </row>
    <row r="12" spans="2:11">
      <c r="B12" s="73" t="s">
        <v>263</v>
      </c>
      <c r="C12" s="62"/>
      <c r="D12" s="62"/>
      <c r="E12" s="75">
        <f>Rozpocet!H22</f>
        <v>0</v>
      </c>
      <c r="F12" s="74"/>
      <c r="G12" s="74"/>
      <c r="H12" s="74"/>
    </row>
    <row r="13" spans="2:11">
      <c r="B13" s="58" t="s">
        <v>264</v>
      </c>
      <c r="C13" s="62"/>
      <c r="D13" s="62"/>
      <c r="E13" s="77">
        <f>Rozpocet!J21</f>
        <v>0</v>
      </c>
      <c r="F13" s="74"/>
      <c r="G13" s="74"/>
      <c r="H13" s="74"/>
    </row>
    <row r="14" spans="2:11">
      <c r="B14" s="58" t="s">
        <v>265</v>
      </c>
      <c r="C14" s="62"/>
      <c r="D14" s="62"/>
      <c r="E14" s="77">
        <f>Rozpocet!J22</f>
        <v>0</v>
      </c>
      <c r="F14" s="62"/>
      <c r="G14" s="62"/>
      <c r="H14" s="62"/>
    </row>
    <row r="15" spans="2:11">
      <c r="B15" s="58" t="s">
        <v>266</v>
      </c>
      <c r="E15" s="51">
        <f>Rozpocet!H24</f>
        <v>0</v>
      </c>
      <c r="F15" s="62">
        <f>Rozpocet!H25</f>
        <v>0</v>
      </c>
      <c r="G15" s="62"/>
      <c r="H15" s="62"/>
    </row>
    <row r="16" spans="2:11">
      <c r="B16" s="73" t="s">
        <v>267</v>
      </c>
      <c r="E16" s="51">
        <f>Rozpocet!J24</f>
        <v>0</v>
      </c>
      <c r="F16" s="62"/>
      <c r="G16" s="62"/>
      <c r="H16" s="62"/>
    </row>
    <row r="17" spans="1:18">
      <c r="B17" s="73" t="s">
        <v>268</v>
      </c>
      <c r="I17" s="74"/>
      <c r="J17" s="74"/>
      <c r="K17" s="74"/>
    </row>
    <row r="18" spans="1:18">
      <c r="A18" s="70"/>
      <c r="B18" s="70"/>
      <c r="C18" s="70"/>
      <c r="D18" s="70"/>
      <c r="E18" s="72"/>
      <c r="F18" s="70"/>
      <c r="G18" s="70"/>
      <c r="H18" s="70"/>
      <c r="I18" s="70"/>
      <c r="J18" s="70"/>
      <c r="K18" s="70"/>
    </row>
    <row r="19" spans="1:18">
      <c r="B19" s="78" t="s">
        <v>269</v>
      </c>
      <c r="G19" s="62"/>
      <c r="H19" s="62"/>
      <c r="I19" s="74"/>
      <c r="J19" s="74"/>
      <c r="K19" s="62"/>
    </row>
    <row r="20" spans="1:18">
      <c r="B20" s="79" t="s">
        <v>270</v>
      </c>
      <c r="E20" t="s">
        <v>271</v>
      </c>
      <c r="F20" t="s">
        <v>272</v>
      </c>
      <c r="I20" s="80" t="s">
        <v>273</v>
      </c>
      <c r="J20" s="81"/>
      <c r="K20" s="82">
        <f>Zmluva!E20</f>
        <v>0</v>
      </c>
    </row>
    <row r="21" spans="1:18">
      <c r="B21" s="79" t="s">
        <v>274</v>
      </c>
      <c r="E21" t="s">
        <v>271</v>
      </c>
      <c r="F21" t="s">
        <v>272</v>
      </c>
      <c r="I21" s="83"/>
      <c r="J21" s="84"/>
      <c r="K21" s="85"/>
    </row>
    <row r="22" spans="1:18">
      <c r="A22" s="62"/>
      <c r="B22" s="79" t="s">
        <v>275</v>
      </c>
      <c r="E22" t="s">
        <v>271</v>
      </c>
      <c r="F22" t="s">
        <v>272</v>
      </c>
      <c r="G22" s="62"/>
      <c r="H22" s="62"/>
      <c r="I22" s="86" t="s">
        <v>276</v>
      </c>
      <c r="J22" s="87" t="s">
        <v>277</v>
      </c>
      <c r="K22" s="88"/>
    </row>
    <row r="23" spans="1:18">
      <c r="B23" s="79" t="s">
        <v>278</v>
      </c>
      <c r="C23" s="62"/>
      <c r="D23" s="62"/>
      <c r="E23" t="s">
        <v>271</v>
      </c>
      <c r="F23" t="s">
        <v>272</v>
      </c>
      <c r="I23" s="89"/>
      <c r="J23" s="90"/>
      <c r="K23" s="91"/>
    </row>
    <row r="24" spans="1:18">
      <c r="B24" s="79" t="s">
        <v>279</v>
      </c>
      <c r="C24" s="62"/>
      <c r="D24" s="62"/>
      <c r="E24" t="s">
        <v>271</v>
      </c>
      <c r="F24" t="s">
        <v>272</v>
      </c>
      <c r="G24" s="62"/>
      <c r="H24" s="62"/>
      <c r="I24" s="83" t="s">
        <v>280</v>
      </c>
      <c r="J24" s="84"/>
      <c r="K24" s="85"/>
    </row>
    <row r="25" spans="1:18">
      <c r="B25" s="79" t="s">
        <v>281</v>
      </c>
      <c r="C25" s="79"/>
      <c r="D25" s="62"/>
      <c r="E25" s="75"/>
      <c r="F25" s="62"/>
      <c r="G25" s="62"/>
      <c r="H25" s="62"/>
      <c r="I25" s="83" t="s">
        <v>282</v>
      </c>
      <c r="J25" s="92"/>
      <c r="K25" s="85"/>
    </row>
    <row r="26" spans="1:18">
      <c r="G26" s="62"/>
      <c r="H26" s="62"/>
      <c r="I26" s="83" t="s">
        <v>283</v>
      </c>
      <c r="J26" s="93"/>
      <c r="K26" s="85"/>
    </row>
    <row r="27" spans="1:18">
      <c r="B27" s="79" t="s">
        <v>283</v>
      </c>
      <c r="H27" s="28"/>
      <c r="J27" s="84"/>
      <c r="K27" s="84"/>
    </row>
    <row r="28" spans="1:18" ht="18.75">
      <c r="A28" s="62"/>
      <c r="G28" s="62"/>
      <c r="H28" s="28"/>
      <c r="I28" s="62"/>
      <c r="J28" s="94"/>
      <c r="K28" s="62"/>
    </row>
    <row r="29" spans="1:18">
      <c r="H29" s="28"/>
    </row>
    <row r="30" spans="1:18" ht="18.75">
      <c r="A30" s="62"/>
      <c r="B30" s="62"/>
      <c r="C30" s="62"/>
      <c r="D30" s="62"/>
      <c r="E30" s="95"/>
      <c r="F30" s="62"/>
      <c r="G30" s="62"/>
      <c r="H30" s="28"/>
      <c r="I30" s="62"/>
      <c r="J30" s="62"/>
      <c r="K30" s="96"/>
    </row>
    <row r="31" spans="1:18">
      <c r="A31" s="70"/>
      <c r="B31" s="70"/>
      <c r="C31" s="70"/>
      <c r="D31" s="70"/>
      <c r="E31" s="70"/>
      <c r="F31" s="70"/>
      <c r="G31" s="70"/>
      <c r="H31" s="97"/>
      <c r="I31" s="70"/>
      <c r="J31" s="70"/>
      <c r="K31" s="70"/>
    </row>
    <row r="32" spans="1:18">
      <c r="C32" s="79"/>
      <c r="D32" s="79"/>
      <c r="F32" s="79"/>
      <c r="I32" s="79"/>
      <c r="O32" s="98"/>
      <c r="P32" s="98"/>
      <c r="Q32" s="98" t="e">
        <f>#REF!*#REF!</f>
        <v>#REF!</v>
      </c>
      <c r="R32" s="98"/>
    </row>
    <row r="33" spans="2:16" ht="15.75">
      <c r="B33" s="52"/>
      <c r="G33" s="491"/>
      <c r="H33" s="491"/>
      <c r="N33" s="61"/>
      <c r="O33" s="61"/>
      <c r="P33" s="61"/>
    </row>
    <row r="34" spans="2:16" ht="15.75">
      <c r="C34" s="490"/>
      <c r="D34" s="490"/>
    </row>
    <row r="35" spans="2:16" ht="20.25">
      <c r="C35" s="53"/>
      <c r="D35" s="54"/>
      <c r="E35" s="55"/>
      <c r="F35" s="56"/>
      <c r="G35" s="54"/>
      <c r="I35" s="57"/>
      <c r="J35" s="58"/>
      <c r="K35" s="58"/>
    </row>
    <row r="36" spans="2:16">
      <c r="C36" s="53"/>
      <c r="F36" s="61"/>
    </row>
    <row r="37" spans="2:16">
      <c r="B37" s="8"/>
    </row>
    <row r="38" spans="2:16" ht="7.5" customHeight="1">
      <c r="B38" s="63"/>
      <c r="C38" s="64"/>
      <c r="D38" s="63"/>
      <c r="E38" s="65"/>
      <c r="F38" s="66"/>
      <c r="G38" s="67"/>
      <c r="H38" s="62"/>
      <c r="I38" s="68"/>
      <c r="J38" s="69"/>
      <c r="K38" s="62"/>
    </row>
    <row r="39" spans="2:16">
      <c r="B39" s="74"/>
      <c r="C39" s="99"/>
      <c r="D39" s="74"/>
      <c r="E39" s="95"/>
      <c r="F39" s="74"/>
      <c r="G39" s="74"/>
      <c r="H39" s="74"/>
      <c r="I39" s="74"/>
      <c r="J39" s="74"/>
      <c r="K39" s="74"/>
    </row>
    <row r="40" spans="2:16">
      <c r="F40" s="16"/>
    </row>
    <row r="41" spans="2:16">
      <c r="B41" s="73"/>
      <c r="C41" s="74"/>
      <c r="D41" s="62"/>
      <c r="E41" s="75"/>
      <c r="F41" s="62"/>
      <c r="G41" s="74"/>
      <c r="H41" s="74"/>
    </row>
    <row r="42" spans="2:16">
      <c r="B42" s="73"/>
      <c r="C42" s="74"/>
      <c r="D42" s="74"/>
      <c r="E42" s="75"/>
      <c r="F42" s="62"/>
      <c r="G42" s="74"/>
      <c r="H42" s="74"/>
    </row>
    <row r="43" spans="2:16">
      <c r="B43" s="73"/>
      <c r="C43" s="62"/>
      <c r="D43" s="62"/>
      <c r="E43" s="75"/>
      <c r="F43" s="74"/>
      <c r="G43" s="74"/>
      <c r="H43" s="74"/>
    </row>
    <row r="44" spans="2:16">
      <c r="B44" s="58"/>
      <c r="C44" s="62"/>
      <c r="D44" s="62"/>
      <c r="E44" s="75"/>
      <c r="F44" s="74"/>
      <c r="G44" s="74"/>
      <c r="H44" s="74"/>
    </row>
    <row r="45" spans="2:16">
      <c r="B45" s="58"/>
      <c r="C45" s="62"/>
      <c r="D45" s="62"/>
      <c r="E45" s="75"/>
      <c r="F45" s="62"/>
      <c r="G45" s="62"/>
      <c r="H45" s="62"/>
    </row>
    <row r="46" spans="2:16">
      <c r="B46" s="58"/>
      <c r="E46" s="75"/>
      <c r="F46" s="62"/>
      <c r="G46" s="62"/>
      <c r="H46" s="62"/>
    </row>
    <row r="47" spans="2:16">
      <c r="B47" s="73"/>
      <c r="E47" s="75"/>
      <c r="F47" s="62"/>
      <c r="G47" s="62"/>
      <c r="H47" s="62"/>
    </row>
    <row r="48" spans="2:16">
      <c r="B48" s="73"/>
      <c r="I48" s="74"/>
      <c r="J48" s="74"/>
      <c r="K48" s="74"/>
    </row>
    <row r="49" spans="2:11">
      <c r="B49" s="74"/>
      <c r="C49" s="74"/>
      <c r="D49" s="74"/>
      <c r="E49" s="95"/>
      <c r="F49" s="74"/>
      <c r="G49" s="74"/>
      <c r="H49" s="74"/>
      <c r="I49" s="74"/>
      <c r="J49" s="74"/>
      <c r="K49" s="74"/>
    </row>
    <row r="50" spans="2:11">
      <c r="B50" s="78"/>
      <c r="G50" s="62"/>
      <c r="H50" s="62"/>
      <c r="I50" s="74"/>
      <c r="J50" s="74"/>
      <c r="K50" s="62"/>
    </row>
    <row r="51" spans="2:11">
      <c r="B51" s="79"/>
      <c r="E51"/>
      <c r="I51" s="100"/>
      <c r="J51" s="100"/>
      <c r="K51" s="101"/>
    </row>
    <row r="52" spans="2:11">
      <c r="B52" s="79"/>
      <c r="E52"/>
      <c r="I52" s="84"/>
      <c r="J52" s="84"/>
      <c r="K52" s="84"/>
    </row>
    <row r="53" spans="2:11">
      <c r="B53" s="79"/>
      <c r="E53"/>
      <c r="G53" s="62"/>
      <c r="H53" s="62"/>
      <c r="I53" s="100"/>
      <c r="J53" s="100"/>
      <c r="K53" s="84"/>
    </row>
    <row r="54" spans="2:11">
      <c r="B54" s="79"/>
      <c r="C54" s="62"/>
      <c r="D54" s="62"/>
      <c r="E54"/>
      <c r="F54" s="62"/>
      <c r="I54" s="102"/>
      <c r="J54" s="84"/>
      <c r="K54" s="84"/>
    </row>
    <row r="55" spans="2:11">
      <c r="B55" s="79"/>
      <c r="C55" s="62"/>
      <c r="D55" s="62"/>
      <c r="E55"/>
      <c r="F55" s="62"/>
      <c r="G55" s="62"/>
      <c r="H55" s="62"/>
      <c r="I55" s="84"/>
      <c r="J55" s="84"/>
      <c r="K55" s="84"/>
    </row>
    <row r="56" spans="2:11">
      <c r="B56" s="79"/>
      <c r="C56" s="79"/>
      <c r="D56" s="62"/>
      <c r="E56" s="75"/>
      <c r="F56" s="62"/>
      <c r="G56" s="62"/>
      <c r="H56" s="62"/>
      <c r="I56" s="84"/>
      <c r="J56" s="84"/>
      <c r="K56" s="84"/>
    </row>
    <row r="57" spans="2:11" ht="14.1" customHeight="1">
      <c r="G57" s="62"/>
      <c r="H57" s="62"/>
      <c r="I57" s="84"/>
      <c r="J57" s="93"/>
      <c r="K57" s="84"/>
    </row>
    <row r="58" spans="2:11">
      <c r="B58" s="79"/>
      <c r="H58" s="62"/>
      <c r="J58" s="84"/>
      <c r="K58" s="84"/>
    </row>
    <row r="59" spans="2:11" ht="18.75">
      <c r="H59" s="62"/>
      <c r="I59" s="62"/>
      <c r="J59" s="94"/>
      <c r="K59" s="62"/>
    </row>
    <row r="60" spans="2:11">
      <c r="G60" s="62"/>
      <c r="H60" s="62"/>
    </row>
    <row r="61" spans="2:11" ht="18.75">
      <c r="H61" s="62"/>
      <c r="I61" s="62"/>
      <c r="J61" s="62"/>
      <c r="K61" s="96"/>
    </row>
    <row r="62" spans="2:11" ht="16.5" customHeight="1">
      <c r="B62" s="74"/>
      <c r="C62" s="74"/>
      <c r="D62" s="74"/>
      <c r="E62" s="95"/>
      <c r="F62" s="74"/>
      <c r="G62" s="74"/>
      <c r="H62" s="62"/>
      <c r="I62" s="74"/>
      <c r="J62" s="74"/>
      <c r="K62" s="74"/>
    </row>
    <row r="63" spans="2:11">
      <c r="E63"/>
      <c r="H63" s="51"/>
    </row>
    <row r="64" spans="2:11">
      <c r="C64" s="79"/>
      <c r="D64" s="79"/>
      <c r="F64" s="79"/>
      <c r="I64" s="79"/>
    </row>
    <row r="65" spans="5:5">
      <c r="E65"/>
    </row>
  </sheetData>
  <sheetProtection selectLockedCells="1" selectUnlockedCells="1"/>
  <mergeCells count="4">
    <mergeCell ref="G2:H2"/>
    <mergeCell ref="C3:D3"/>
    <mergeCell ref="G33:H33"/>
    <mergeCell ref="C34:D34"/>
  </mergeCells>
  <pageMargins left="0.51180555555555551" right="0.19652777777777777" top="0.27569444444444446" bottom="0" header="0.51180555555555551" footer="0.51180555555555551"/>
  <pageSetup paperSize="9" scale="81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00"/>
  <sheetViews>
    <sheetView topLeftCell="A90" zoomScaleNormal="100" zoomScaleSheetLayoutView="50" workbookViewId="0">
      <selection activeCell="B102" sqref="B102"/>
    </sheetView>
  </sheetViews>
  <sheetFormatPr defaultColWidth="8.85546875" defaultRowHeight="15"/>
  <cols>
    <col min="1" max="1" width="3.5703125" customWidth="1"/>
    <col min="2" max="4" width="10.85546875" customWidth="1"/>
    <col min="5" max="5" width="6.140625" style="51" customWidth="1"/>
    <col min="6" max="8" width="10.85546875" customWidth="1"/>
    <col min="9" max="9" width="17.28515625" customWidth="1"/>
    <col min="10" max="10" width="14" customWidth="1"/>
    <col min="11" max="11" width="10.85546875" customWidth="1"/>
    <col min="15" max="15" width="9.28515625" customWidth="1"/>
  </cols>
  <sheetData>
    <row r="2" spans="2:10" ht="42">
      <c r="B2" s="103" t="str">
        <f>Rozpocet!A2</f>
        <v xml:space="preserve">PS BAU, s.r.o, </v>
      </c>
    </row>
    <row r="3" spans="2:10">
      <c r="B3" t="str">
        <f>Rozpocet!A3</f>
        <v>Pri Kysuci 176, 01 03 Žilina, ICO: 46 269 487, IČ DPH: SK 202 330 2204, BÚ: 4013999560/7500ČSOB</v>
      </c>
    </row>
    <row r="7" spans="2:10" ht="36">
      <c r="B7" s="104" t="s">
        <v>284</v>
      </c>
      <c r="I7" s="105" t="str">
        <f>Zmluva!F2</f>
        <v>BA 112</v>
      </c>
      <c r="J7" s="106"/>
    </row>
    <row r="9" spans="2:10" ht="20.25">
      <c r="B9" t="s">
        <v>181</v>
      </c>
      <c r="C9" s="107">
        <f>Rozpocet!C7</f>
        <v>0</v>
      </c>
      <c r="D9" s="54"/>
      <c r="E9" s="55"/>
      <c r="F9" s="56"/>
      <c r="G9" s="54"/>
    </row>
    <row r="10" spans="2:10">
      <c r="E10" s="57"/>
      <c r="F10" s="61">
        <f>Rozpocet!F6</f>
        <v>0</v>
      </c>
    </row>
    <row r="11" spans="2:10">
      <c r="B11" t="s">
        <v>258</v>
      </c>
      <c r="C11" s="108" t="str">
        <f>Rozpocet!C10</f>
        <v>Bratislava</v>
      </c>
      <c r="F11" s="61"/>
    </row>
    <row r="12" spans="2:10">
      <c r="B12" s="8" t="s">
        <v>259</v>
      </c>
    </row>
    <row r="13" spans="2:10">
      <c r="B13" t="s">
        <v>182</v>
      </c>
      <c r="C13" s="109">
        <f>Rozpocet!C11</f>
        <v>0</v>
      </c>
      <c r="F13" s="61">
        <f>Rozpocet!I6</f>
        <v>0</v>
      </c>
    </row>
    <row r="15" spans="2:10">
      <c r="B15" t="s">
        <v>260</v>
      </c>
      <c r="H15" s="51" t="s">
        <v>285</v>
      </c>
    </row>
    <row r="17" spans="2:18">
      <c r="B17" s="73" t="s">
        <v>261</v>
      </c>
      <c r="C17" s="74"/>
      <c r="D17" s="62"/>
      <c r="E17" s="159">
        <v>4</v>
      </c>
      <c r="F17" s="62"/>
      <c r="G17" s="62" t="s">
        <v>378</v>
      </c>
      <c r="H17" s="74">
        <f>G74</f>
        <v>2</v>
      </c>
      <c r="I17" s="74"/>
      <c r="J17" s="74"/>
      <c r="K17" s="74"/>
    </row>
    <row r="18" spans="2:18">
      <c r="B18" s="73" t="s">
        <v>262</v>
      </c>
      <c r="C18" s="74"/>
      <c r="D18" s="74"/>
      <c r="E18" s="160">
        <v>7</v>
      </c>
      <c r="F18" s="62"/>
      <c r="G18" s="74"/>
      <c r="H18" s="74"/>
      <c r="I18" s="74"/>
      <c r="J18" s="74"/>
      <c r="K18" s="74"/>
    </row>
    <row r="19" spans="2:18">
      <c r="B19" s="73" t="s">
        <v>263</v>
      </c>
      <c r="C19" s="62"/>
      <c r="D19" s="62"/>
      <c r="E19" s="159">
        <v>3</v>
      </c>
      <c r="F19" s="74"/>
      <c r="G19" s="74"/>
      <c r="H19" s="74"/>
      <c r="I19" s="74"/>
      <c r="J19" s="74"/>
      <c r="K19" s="62"/>
    </row>
    <row r="20" spans="2:18">
      <c r="B20" s="58" t="s">
        <v>264</v>
      </c>
      <c r="C20" s="62"/>
      <c r="D20" s="62"/>
      <c r="E20" s="159">
        <f>Rozpocet!J21</f>
        <v>0</v>
      </c>
      <c r="F20" s="74"/>
      <c r="G20" s="74"/>
      <c r="H20" s="74"/>
      <c r="I20" s="74"/>
      <c r="J20" s="74"/>
      <c r="K20" s="62"/>
    </row>
    <row r="21" spans="2:18">
      <c r="B21" s="58" t="s">
        <v>265</v>
      </c>
      <c r="C21" s="62"/>
      <c r="D21" s="62"/>
      <c r="E21" s="159">
        <v>3</v>
      </c>
      <c r="F21" s="62"/>
      <c r="G21" s="62"/>
      <c r="H21" s="62"/>
      <c r="I21" s="62"/>
      <c r="J21" s="62"/>
      <c r="K21" s="62"/>
    </row>
    <row r="22" spans="2:18">
      <c r="B22" s="58" t="s">
        <v>266</v>
      </c>
      <c r="E22" s="161">
        <f>Rozpocet!H24</f>
        <v>0</v>
      </c>
      <c r="F22" s="62">
        <f>Rozpocet!H25</f>
        <v>0</v>
      </c>
      <c r="G22" s="62"/>
      <c r="H22" s="62"/>
      <c r="I22" s="62"/>
      <c r="J22" s="62"/>
      <c r="K22" s="62"/>
    </row>
    <row r="23" spans="2:18">
      <c r="B23" s="73" t="s">
        <v>267</v>
      </c>
      <c r="E23" s="161">
        <v>1</v>
      </c>
      <c r="F23" s="62"/>
      <c r="G23" s="62"/>
      <c r="H23" s="62"/>
      <c r="I23" s="62"/>
      <c r="J23" s="62"/>
      <c r="K23" s="62"/>
    </row>
    <row r="24" spans="2:18" ht="17.25">
      <c r="B24" s="110" t="s">
        <v>286</v>
      </c>
      <c r="C24" s="62"/>
      <c r="D24" s="62"/>
      <c r="E24" s="75"/>
      <c r="F24" s="62"/>
      <c r="G24" s="62"/>
      <c r="H24" s="62"/>
      <c r="I24" s="62"/>
      <c r="J24" s="62"/>
      <c r="K24" s="62"/>
    </row>
    <row r="25" spans="2:18">
      <c r="C25" s="62"/>
      <c r="D25" s="62"/>
      <c r="E25" s="77"/>
      <c r="F25" s="62"/>
      <c r="G25" s="62"/>
      <c r="H25" s="62"/>
      <c r="I25" s="62"/>
      <c r="J25" s="62"/>
      <c r="K25" s="62"/>
    </row>
    <row r="26" spans="2:18">
      <c r="B26" s="7"/>
      <c r="C26" s="79" t="s">
        <v>287</v>
      </c>
      <c r="D26" s="62"/>
      <c r="E26" s="75"/>
      <c r="F26" s="62"/>
      <c r="G26" s="62"/>
      <c r="H26" s="62"/>
      <c r="I26" s="62"/>
      <c r="J26" s="62"/>
      <c r="K26" s="62"/>
    </row>
    <row r="27" spans="2:18">
      <c r="C27" s="79" t="s">
        <v>288</v>
      </c>
      <c r="K27" s="62"/>
    </row>
    <row r="28" spans="2:18" ht="18.75">
      <c r="C28" s="79" t="s">
        <v>289</v>
      </c>
      <c r="J28" s="111"/>
      <c r="K28" s="62"/>
    </row>
    <row r="30" spans="2:18" ht="18.75">
      <c r="B30" t="s">
        <v>290</v>
      </c>
      <c r="K30" s="112"/>
    </row>
    <row r="31" spans="2:18">
      <c r="B31" t="s">
        <v>291</v>
      </c>
      <c r="E31" t="s">
        <v>292</v>
      </c>
      <c r="H31" s="51" t="s">
        <v>285</v>
      </c>
    </row>
    <row r="32" spans="2:18">
      <c r="B32" s="79" t="s">
        <v>293</v>
      </c>
      <c r="C32" s="79"/>
      <c r="D32" s="79"/>
      <c r="E32" t="s">
        <v>294</v>
      </c>
      <c r="F32" s="79"/>
      <c r="I32" s="79"/>
      <c r="O32" s="98"/>
      <c r="P32" s="98"/>
      <c r="Q32" s="98"/>
      <c r="R32" s="98"/>
    </row>
    <row r="33" spans="2:16">
      <c r="E33"/>
      <c r="N33" s="61"/>
      <c r="O33" s="61"/>
      <c r="P33" s="61"/>
    </row>
    <row r="34" spans="2:16">
      <c r="B34" s="79" t="s">
        <v>295</v>
      </c>
      <c r="C34" s="79"/>
      <c r="D34" s="79"/>
      <c r="E34" t="s">
        <v>294</v>
      </c>
      <c r="F34" s="79"/>
      <c r="I34" s="79"/>
    </row>
    <row r="35" spans="2:16">
      <c r="E35"/>
    </row>
    <row r="36" spans="2:16">
      <c r="B36" s="79" t="s">
        <v>275</v>
      </c>
      <c r="C36" s="79"/>
      <c r="D36" s="79"/>
      <c r="E36" t="s">
        <v>294</v>
      </c>
      <c r="F36" s="79"/>
      <c r="I36" s="79"/>
    </row>
    <row r="37" spans="2:16">
      <c r="E37"/>
    </row>
    <row r="38" spans="2:16">
      <c r="B38" s="79" t="s">
        <v>278</v>
      </c>
      <c r="C38" s="79"/>
      <c r="D38" s="79"/>
      <c r="E38" t="s">
        <v>294</v>
      </c>
      <c r="F38" s="79"/>
      <c r="I38" s="79"/>
    </row>
    <row r="39" spans="2:16">
      <c r="E39"/>
    </row>
    <row r="40" spans="2:16">
      <c r="B40" s="79" t="s">
        <v>279</v>
      </c>
      <c r="C40" s="79"/>
      <c r="D40" s="79"/>
      <c r="E40" t="s">
        <v>296</v>
      </c>
      <c r="F40" s="79"/>
      <c r="I40" s="79"/>
    </row>
    <row r="42" spans="2:16">
      <c r="B42" s="79" t="s">
        <v>281</v>
      </c>
      <c r="C42" s="79"/>
      <c r="D42" s="79"/>
      <c r="E42"/>
      <c r="F42" s="79"/>
      <c r="I42" s="79"/>
      <c r="J42" s="79"/>
    </row>
    <row r="44" spans="2:16">
      <c r="B44" s="7" t="s">
        <v>181</v>
      </c>
      <c r="C44" t="s">
        <v>297</v>
      </c>
      <c r="E44"/>
      <c r="F44" s="113" t="s">
        <v>179</v>
      </c>
      <c r="G44" t="s">
        <v>298</v>
      </c>
      <c r="I44" s="8" t="s">
        <v>299</v>
      </c>
      <c r="J44" t="s">
        <v>300</v>
      </c>
      <c r="K44" s="79"/>
    </row>
    <row r="45" spans="2:16">
      <c r="B45" s="7"/>
      <c r="I45" s="7" t="s">
        <v>301</v>
      </c>
    </row>
    <row r="47" spans="2:16">
      <c r="B47" s="7" t="s">
        <v>285</v>
      </c>
      <c r="C47" s="114"/>
      <c r="E47" s="51" t="s">
        <v>302</v>
      </c>
      <c r="G47" s="79" t="str">
        <f>Rozpocet!H6</f>
        <v>tel:</v>
      </c>
    </row>
    <row r="51" spans="2:11">
      <c r="B51" s="61" t="s">
        <v>283</v>
      </c>
    </row>
    <row r="52" spans="2:11">
      <c r="B52" s="62"/>
      <c r="C52" s="62"/>
      <c r="D52" s="62"/>
      <c r="E52" s="95"/>
      <c r="F52" s="62"/>
      <c r="G52" s="62"/>
      <c r="H52" s="62"/>
      <c r="I52" s="62"/>
      <c r="J52" s="62"/>
      <c r="K52" s="62"/>
    </row>
    <row r="53" spans="2:11">
      <c r="B53" s="74"/>
      <c r="C53" s="62"/>
      <c r="D53" s="62"/>
      <c r="E53" s="95"/>
      <c r="F53" s="62"/>
      <c r="G53" s="62"/>
      <c r="H53" s="62"/>
      <c r="I53" s="62"/>
      <c r="J53" s="62"/>
      <c r="K53" s="62"/>
    </row>
    <row r="54" spans="2:11">
      <c r="B54" s="74"/>
      <c r="C54" s="62"/>
      <c r="D54" s="62"/>
      <c r="E54" s="95"/>
      <c r="F54" s="62"/>
      <c r="G54" s="62"/>
      <c r="H54" s="62"/>
      <c r="I54" s="62"/>
      <c r="J54" s="62"/>
      <c r="K54" s="62"/>
    </row>
    <row r="55" spans="2:11">
      <c r="B55" s="74"/>
      <c r="C55" s="62"/>
      <c r="D55" s="62"/>
      <c r="E55" s="95"/>
      <c r="F55" s="62"/>
      <c r="G55" s="62"/>
      <c r="H55" s="62"/>
      <c r="I55" s="62"/>
      <c r="J55" s="62"/>
      <c r="K55" s="62"/>
    </row>
    <row r="56" spans="2:11">
      <c r="B56" s="62"/>
      <c r="C56" s="62"/>
      <c r="D56" s="62"/>
      <c r="E56" s="95"/>
      <c r="F56" s="62"/>
      <c r="G56" s="62"/>
      <c r="H56" s="62"/>
      <c r="I56" s="62"/>
      <c r="J56" s="62"/>
      <c r="K56" s="62"/>
    </row>
    <row r="57" spans="2:11" ht="14.1" customHeight="1">
      <c r="B57" s="492" t="s">
        <v>303</v>
      </c>
      <c r="C57" s="492"/>
      <c r="D57" s="492"/>
      <c r="E57" s="492"/>
      <c r="F57" s="492"/>
      <c r="G57" s="492"/>
      <c r="H57" s="492"/>
      <c r="I57" s="492"/>
      <c r="J57" s="492"/>
    </row>
    <row r="58" spans="2:11">
      <c r="B58" s="492"/>
      <c r="C58" s="492"/>
      <c r="D58" s="492"/>
      <c r="E58" s="492"/>
      <c r="F58" s="492"/>
      <c r="G58" s="492"/>
      <c r="H58" s="492"/>
      <c r="I58" s="492"/>
      <c r="J58" s="492"/>
    </row>
    <row r="59" spans="2:11">
      <c r="B59" s="492"/>
      <c r="C59" s="492"/>
      <c r="D59" s="492"/>
      <c r="E59" s="492"/>
      <c r="F59" s="492"/>
      <c r="G59" s="492"/>
      <c r="H59" s="492"/>
      <c r="I59" s="492"/>
      <c r="J59" s="492"/>
    </row>
    <row r="60" spans="2:11">
      <c r="B60" s="492"/>
      <c r="C60" s="492"/>
      <c r="D60" s="492"/>
      <c r="E60" s="492"/>
      <c r="F60" s="492"/>
      <c r="G60" s="492"/>
      <c r="H60" s="492"/>
      <c r="I60" s="492"/>
      <c r="J60" s="492"/>
    </row>
    <row r="61" spans="2:11">
      <c r="B61" s="492"/>
      <c r="C61" s="492"/>
      <c r="D61" s="492"/>
      <c r="E61" s="492"/>
      <c r="F61" s="492"/>
      <c r="G61" s="492"/>
      <c r="H61" s="492"/>
      <c r="I61" s="492"/>
      <c r="J61" s="492"/>
    </row>
    <row r="62" spans="2:11" ht="16.5" customHeight="1">
      <c r="B62" s="492"/>
      <c r="C62" s="492"/>
      <c r="D62" s="492"/>
      <c r="E62" s="492"/>
      <c r="F62" s="492"/>
      <c r="G62" s="492"/>
      <c r="H62" s="492"/>
      <c r="I62" s="492"/>
      <c r="J62" s="492"/>
    </row>
    <row r="63" spans="2:11" ht="16.5" customHeight="1">
      <c r="B63" s="115"/>
      <c r="C63" s="115"/>
      <c r="D63" s="115"/>
      <c r="E63" s="115"/>
      <c r="F63" s="115"/>
      <c r="G63" s="115"/>
      <c r="H63" s="115"/>
      <c r="I63" s="115"/>
      <c r="J63" s="115"/>
    </row>
    <row r="64" spans="2:11" ht="16.5" customHeight="1">
      <c r="B64" s="115"/>
      <c r="C64" s="115"/>
      <c r="D64" s="115"/>
      <c r="E64" s="115"/>
      <c r="F64" s="7" t="s">
        <v>261</v>
      </c>
      <c r="G64" s="158">
        <f t="shared" ref="G64:G70" si="0">E17</f>
        <v>4</v>
      </c>
      <c r="H64" s="115"/>
      <c r="I64" s="115">
        <f>H64*G64</f>
        <v>0</v>
      </c>
      <c r="J64" s="115"/>
      <c r="K64" t="s">
        <v>385</v>
      </c>
    </row>
    <row r="65" spans="2:11" ht="16.5" customHeight="1">
      <c r="B65" s="115"/>
      <c r="C65" s="115"/>
      <c r="D65" s="115"/>
      <c r="F65" s="7" t="s">
        <v>262</v>
      </c>
      <c r="G65" s="158">
        <f t="shared" si="0"/>
        <v>7</v>
      </c>
      <c r="H65" s="115"/>
      <c r="I65" s="115">
        <f t="shared" ref="I65:I70" si="1">H65*G65</f>
        <v>0</v>
      </c>
      <c r="J65" s="115"/>
      <c r="K65">
        <f>I64+I65+I66+I67+I68+I69+I70+I74</f>
        <v>0</v>
      </c>
    </row>
    <row r="66" spans="2:11">
      <c r="F66" s="7" t="s">
        <v>263</v>
      </c>
      <c r="G66" s="158">
        <f t="shared" si="0"/>
        <v>3</v>
      </c>
      <c r="I66" s="115">
        <f t="shared" si="1"/>
        <v>0</v>
      </c>
    </row>
    <row r="67" spans="2:11">
      <c r="F67" s="157" t="s">
        <v>264</v>
      </c>
      <c r="G67" s="158">
        <f t="shared" si="0"/>
        <v>0</v>
      </c>
      <c r="I67" s="115">
        <f t="shared" si="1"/>
        <v>0</v>
      </c>
    </row>
    <row r="68" spans="2:11">
      <c r="F68" s="157" t="s">
        <v>265</v>
      </c>
      <c r="G68" s="158">
        <f t="shared" si="0"/>
        <v>3</v>
      </c>
      <c r="I68" s="115">
        <f t="shared" si="1"/>
        <v>0</v>
      </c>
    </row>
    <row r="69" spans="2:11">
      <c r="F69" s="157" t="s">
        <v>266</v>
      </c>
      <c r="G69" s="158">
        <f t="shared" si="0"/>
        <v>0</v>
      </c>
      <c r="I69" s="115">
        <f t="shared" si="1"/>
        <v>0</v>
      </c>
    </row>
    <row r="70" spans="2:11">
      <c r="F70" s="7" t="s">
        <v>267</v>
      </c>
      <c r="G70" s="158">
        <f t="shared" si="0"/>
        <v>1</v>
      </c>
      <c r="I70" s="115">
        <f t="shared" si="1"/>
        <v>0</v>
      </c>
    </row>
    <row r="71" spans="2:11">
      <c r="B71" t="s">
        <v>375</v>
      </c>
    </row>
    <row r="73" spans="2:11">
      <c r="B73" t="s">
        <v>379</v>
      </c>
      <c r="C73" t="s">
        <v>376</v>
      </c>
      <c r="D73" t="s">
        <v>377</v>
      </c>
      <c r="E73" t="s">
        <v>378</v>
      </c>
      <c r="F73" s="51" t="s">
        <v>381</v>
      </c>
      <c r="G73" t="s">
        <v>382</v>
      </c>
      <c r="H73" t="s">
        <v>383</v>
      </c>
      <c r="I73" t="s">
        <v>384</v>
      </c>
    </row>
    <row r="74" spans="2:11">
      <c r="B74" t="s">
        <v>380</v>
      </c>
      <c r="G74">
        <f>SUM(G75:G100)</f>
        <v>2</v>
      </c>
      <c r="I74" s="115">
        <f>H74*G74</f>
        <v>0</v>
      </c>
    </row>
    <row r="75" spans="2:11">
      <c r="B75">
        <v>1</v>
      </c>
      <c r="E75" s="51">
        <f>(C75/1000+D75/1000)*2</f>
        <v>0</v>
      </c>
      <c r="G75">
        <f>E75*F75</f>
        <v>0</v>
      </c>
    </row>
    <row r="76" spans="2:11">
      <c r="B76">
        <v>2</v>
      </c>
      <c r="E76" s="51">
        <f t="shared" ref="E76:E81" si="2">(C76/1000+D76/1000)*2</f>
        <v>0</v>
      </c>
      <c r="G76">
        <f t="shared" ref="G76:G81" si="3">E76*F76</f>
        <v>0</v>
      </c>
    </row>
    <row r="77" spans="2:11">
      <c r="B77">
        <v>3</v>
      </c>
      <c r="E77" s="51">
        <f t="shared" si="2"/>
        <v>0</v>
      </c>
      <c r="G77">
        <f t="shared" si="3"/>
        <v>0</v>
      </c>
    </row>
    <row r="78" spans="2:11">
      <c r="B78">
        <v>4</v>
      </c>
      <c r="D78">
        <v>1000</v>
      </c>
      <c r="E78" s="51">
        <f t="shared" si="2"/>
        <v>2</v>
      </c>
      <c r="F78">
        <v>1</v>
      </c>
      <c r="G78">
        <f t="shared" si="3"/>
        <v>2</v>
      </c>
    </row>
    <row r="79" spans="2:11">
      <c r="B79">
        <v>5</v>
      </c>
      <c r="E79" s="51">
        <f t="shared" si="2"/>
        <v>0</v>
      </c>
      <c r="G79">
        <f t="shared" si="3"/>
        <v>0</v>
      </c>
    </row>
    <row r="80" spans="2:11">
      <c r="B80">
        <v>6</v>
      </c>
      <c r="E80" s="51">
        <f t="shared" si="2"/>
        <v>0</v>
      </c>
      <c r="G80">
        <f t="shared" si="3"/>
        <v>0</v>
      </c>
    </row>
    <row r="81" spans="2:7">
      <c r="B81">
        <v>7</v>
      </c>
      <c r="E81" s="51">
        <f t="shared" si="2"/>
        <v>0</v>
      </c>
      <c r="G81">
        <f t="shared" si="3"/>
        <v>0</v>
      </c>
    </row>
    <row r="82" spans="2:7">
      <c r="B82">
        <v>8</v>
      </c>
      <c r="E82" s="51">
        <f t="shared" ref="E82:E99" si="4">(C82/1000+D82/1000)*2</f>
        <v>0</v>
      </c>
      <c r="G82">
        <f t="shared" ref="G82:G99" si="5">E82*F82</f>
        <v>0</v>
      </c>
    </row>
    <row r="83" spans="2:7">
      <c r="B83">
        <v>9</v>
      </c>
      <c r="E83" s="51">
        <f t="shared" si="4"/>
        <v>0</v>
      </c>
      <c r="G83">
        <f t="shared" si="5"/>
        <v>0</v>
      </c>
    </row>
    <row r="84" spans="2:7">
      <c r="B84">
        <v>10</v>
      </c>
      <c r="E84" s="51">
        <f t="shared" si="4"/>
        <v>0</v>
      </c>
      <c r="G84">
        <f t="shared" si="5"/>
        <v>0</v>
      </c>
    </row>
    <row r="85" spans="2:7">
      <c r="B85">
        <v>11</v>
      </c>
      <c r="E85" s="51">
        <f t="shared" si="4"/>
        <v>0</v>
      </c>
      <c r="G85">
        <f t="shared" si="5"/>
        <v>0</v>
      </c>
    </row>
    <row r="86" spans="2:7">
      <c r="B86">
        <v>12</v>
      </c>
      <c r="E86" s="51">
        <f t="shared" si="4"/>
        <v>0</v>
      </c>
      <c r="G86">
        <f t="shared" si="5"/>
        <v>0</v>
      </c>
    </row>
    <row r="87" spans="2:7">
      <c r="B87">
        <v>13</v>
      </c>
      <c r="E87" s="51">
        <f t="shared" si="4"/>
        <v>0</v>
      </c>
      <c r="G87">
        <f t="shared" si="5"/>
        <v>0</v>
      </c>
    </row>
    <row r="88" spans="2:7">
      <c r="B88">
        <v>14</v>
      </c>
      <c r="E88" s="51">
        <f t="shared" si="4"/>
        <v>0</v>
      </c>
      <c r="G88">
        <f t="shared" si="5"/>
        <v>0</v>
      </c>
    </row>
    <row r="89" spans="2:7">
      <c r="B89">
        <v>15</v>
      </c>
      <c r="E89" s="51">
        <f t="shared" si="4"/>
        <v>0</v>
      </c>
      <c r="G89">
        <f t="shared" si="5"/>
        <v>0</v>
      </c>
    </row>
    <row r="90" spans="2:7">
      <c r="B90">
        <v>16</v>
      </c>
      <c r="E90" s="51">
        <f t="shared" si="4"/>
        <v>0</v>
      </c>
      <c r="G90">
        <f t="shared" si="5"/>
        <v>0</v>
      </c>
    </row>
    <row r="91" spans="2:7">
      <c r="B91">
        <v>17</v>
      </c>
      <c r="E91" s="51">
        <f t="shared" si="4"/>
        <v>0</v>
      </c>
      <c r="G91">
        <f t="shared" si="5"/>
        <v>0</v>
      </c>
    </row>
    <row r="92" spans="2:7">
      <c r="B92">
        <v>18</v>
      </c>
      <c r="E92" s="51">
        <f t="shared" si="4"/>
        <v>0</v>
      </c>
      <c r="G92">
        <f t="shared" si="5"/>
        <v>0</v>
      </c>
    </row>
    <row r="93" spans="2:7">
      <c r="B93">
        <v>19</v>
      </c>
      <c r="E93" s="51">
        <f t="shared" si="4"/>
        <v>0</v>
      </c>
      <c r="G93">
        <f t="shared" si="5"/>
        <v>0</v>
      </c>
    </row>
    <row r="94" spans="2:7">
      <c r="B94">
        <v>20</v>
      </c>
      <c r="E94" s="51">
        <f t="shared" si="4"/>
        <v>0</v>
      </c>
      <c r="G94">
        <f t="shared" si="5"/>
        <v>0</v>
      </c>
    </row>
    <row r="95" spans="2:7">
      <c r="B95">
        <v>21</v>
      </c>
      <c r="E95" s="51">
        <f t="shared" si="4"/>
        <v>0</v>
      </c>
      <c r="G95">
        <f t="shared" si="5"/>
        <v>0</v>
      </c>
    </row>
    <row r="96" spans="2:7">
      <c r="B96">
        <v>22</v>
      </c>
      <c r="E96" s="51">
        <f t="shared" si="4"/>
        <v>0</v>
      </c>
      <c r="G96">
        <f t="shared" si="5"/>
        <v>0</v>
      </c>
    </row>
    <row r="97" spans="2:7">
      <c r="B97">
        <v>23</v>
      </c>
      <c r="E97" s="51">
        <f t="shared" si="4"/>
        <v>0</v>
      </c>
      <c r="G97">
        <f t="shared" si="5"/>
        <v>0</v>
      </c>
    </row>
    <row r="98" spans="2:7">
      <c r="B98">
        <v>24</v>
      </c>
      <c r="E98" s="51">
        <f t="shared" si="4"/>
        <v>0</v>
      </c>
      <c r="G98">
        <f t="shared" si="5"/>
        <v>0</v>
      </c>
    </row>
    <row r="99" spans="2:7">
      <c r="B99">
        <v>25</v>
      </c>
      <c r="E99" s="51">
        <f t="shared" si="4"/>
        <v>0</v>
      </c>
      <c r="G99">
        <f t="shared" si="5"/>
        <v>0</v>
      </c>
    </row>
    <row r="100" spans="2:7">
      <c r="B100">
        <v>26</v>
      </c>
      <c r="E100" s="51">
        <f>(C100/1000+D100/1000)*2</f>
        <v>0</v>
      </c>
      <c r="G100">
        <f>E100*F100</f>
        <v>0</v>
      </c>
    </row>
  </sheetData>
  <sheetProtection selectLockedCells="1" selectUnlockedCells="1"/>
  <mergeCells count="1">
    <mergeCell ref="B57:J62"/>
  </mergeCells>
  <pageMargins left="0.51180555555555551" right="0.19652777777777777" top="0.27569444444444446" bottom="0" header="0.51180555555555551" footer="0.51180555555555551"/>
  <pageSetup paperSize="9" scale="81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topLeftCell="A33" workbookViewId="0">
      <selection activeCell="H44" sqref="H44"/>
    </sheetView>
  </sheetViews>
  <sheetFormatPr defaultColWidth="11.5703125" defaultRowHeight="15"/>
  <cols>
    <col min="1" max="1" width="15.7109375" customWidth="1"/>
    <col min="2" max="2" width="14" customWidth="1"/>
    <col min="3" max="3" width="17.7109375" customWidth="1"/>
    <col min="4" max="4" width="4.7109375" customWidth="1"/>
    <col min="5" max="5" width="15.28515625" customWidth="1"/>
    <col min="6" max="6" width="14" customWidth="1"/>
    <col min="7" max="7" width="18.140625" customWidth="1"/>
    <col min="8" max="8" width="14.5703125" customWidth="1"/>
    <col min="9" max="9" width="15.85546875" customWidth="1"/>
  </cols>
  <sheetData>
    <row r="1" spans="1:10">
      <c r="A1" t="s">
        <v>304</v>
      </c>
      <c r="C1" t="s">
        <v>305</v>
      </c>
    </row>
    <row r="2" spans="1:10" ht="36">
      <c r="A2" s="116" t="s">
        <v>306</v>
      </c>
      <c r="B2" s="117"/>
      <c r="C2" s="118"/>
      <c r="E2" s="119" t="s">
        <v>307</v>
      </c>
      <c r="F2" s="119"/>
      <c r="G2" s="120" t="s">
        <v>308</v>
      </c>
      <c r="H2" s="121" t="str">
        <f>Rozpocet!E5</f>
        <v>/09/</v>
      </c>
    </row>
    <row r="3" spans="1:10" ht="18.75">
      <c r="A3" s="119"/>
      <c r="B3" s="119"/>
      <c r="C3" s="119"/>
      <c r="D3" s="119"/>
      <c r="E3" s="119"/>
      <c r="F3" s="119"/>
      <c r="G3" s="119"/>
      <c r="H3" s="119"/>
      <c r="J3" s="119"/>
    </row>
    <row r="4" spans="1:10" ht="21" customHeight="1">
      <c r="A4" s="119"/>
      <c r="B4" s="119"/>
      <c r="C4" s="119"/>
      <c r="D4" s="119"/>
      <c r="E4" s="156" t="s">
        <v>309</v>
      </c>
      <c r="F4" s="119"/>
      <c r="G4" s="493">
        <f>Rozpocet!I5</f>
        <v>0</v>
      </c>
      <c r="H4" s="493"/>
      <c r="J4" s="119"/>
    </row>
    <row r="5" spans="1:10" ht="14.85" customHeight="1">
      <c r="A5" s="119"/>
      <c r="B5" s="119"/>
      <c r="C5" s="119"/>
      <c r="D5" s="119"/>
      <c r="E5" s="119"/>
      <c r="F5" s="119"/>
      <c r="G5" s="122"/>
      <c r="H5" s="122"/>
      <c r="J5" s="119"/>
    </row>
    <row r="6" spans="1:10" ht="23.25">
      <c r="A6" s="119"/>
      <c r="B6" s="119"/>
      <c r="C6" s="119"/>
      <c r="D6" s="119"/>
      <c r="E6" s="119" t="s">
        <v>310</v>
      </c>
      <c r="F6" s="119"/>
      <c r="G6" s="154">
        <f>Rozpocet!C7</f>
        <v>0</v>
      </c>
      <c r="I6" s="123"/>
      <c r="J6" s="119"/>
    </row>
    <row r="7" spans="1:10" ht="18.75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8.75">
      <c r="A8" s="119" t="s">
        <v>311</v>
      </c>
      <c r="C8" s="155" t="str">
        <f>Rozpocet!C10</f>
        <v>Bratislava</v>
      </c>
      <c r="D8" s="124"/>
      <c r="E8" s="119"/>
      <c r="F8" s="119"/>
      <c r="G8" s="124">
        <f>Rozpocet!H9</f>
        <v>0</v>
      </c>
      <c r="H8" s="119"/>
      <c r="I8" s="119"/>
      <c r="J8" s="119"/>
    </row>
    <row r="9" spans="1:10" ht="23.25">
      <c r="A9" s="119" t="s">
        <v>8</v>
      </c>
      <c r="C9" s="119" t="s">
        <v>312</v>
      </c>
      <c r="D9" s="119"/>
      <c r="E9" s="122">
        <f>Rozpocet!C11</f>
        <v>0</v>
      </c>
      <c r="F9" s="119"/>
      <c r="G9" s="119" t="s">
        <v>313</v>
      </c>
      <c r="H9" s="152">
        <f>Rozpocet!H11</f>
        <v>0</v>
      </c>
      <c r="I9" s="119"/>
      <c r="J9" s="119"/>
    </row>
    <row r="10" spans="1:10" ht="18.75">
      <c r="A10" s="119"/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8.75">
      <c r="A11" s="119" t="s">
        <v>314</v>
      </c>
      <c r="B11" s="119"/>
      <c r="C11" s="125" t="s">
        <v>315</v>
      </c>
      <c r="D11" s="125"/>
      <c r="E11" s="125" t="s">
        <v>316</v>
      </c>
      <c r="F11" s="125" t="s">
        <v>317</v>
      </c>
      <c r="G11" s="125" t="s">
        <v>318</v>
      </c>
      <c r="H11" s="125" t="s">
        <v>319</v>
      </c>
      <c r="J11" s="119"/>
    </row>
    <row r="12" spans="1:10" ht="18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ht="18.75">
      <c r="A13" s="119"/>
      <c r="B13" s="119" t="s">
        <v>320</v>
      </c>
      <c r="C13" s="125" t="s">
        <v>321</v>
      </c>
      <c r="D13" s="119"/>
      <c r="E13" s="119" t="s">
        <v>322</v>
      </c>
      <c r="F13" s="119" t="s">
        <v>323</v>
      </c>
      <c r="G13" s="119"/>
      <c r="H13" s="119"/>
      <c r="I13" s="125" t="s">
        <v>324</v>
      </c>
      <c r="J13" s="119"/>
    </row>
    <row r="14" spans="1:10" ht="18.75">
      <c r="A14" s="119" t="s">
        <v>325</v>
      </c>
      <c r="B14" s="126">
        <f>Rozpocet!E152</f>
        <v>0</v>
      </c>
      <c r="C14" s="127"/>
      <c r="E14" s="128">
        <f>G4</f>
        <v>0</v>
      </c>
      <c r="F14" s="119"/>
      <c r="G14" s="127"/>
      <c r="H14" s="119"/>
      <c r="I14" s="127"/>
      <c r="J14" s="119"/>
    </row>
    <row r="15" spans="1:10" ht="18.75">
      <c r="A15" s="119"/>
      <c r="B15" s="119"/>
      <c r="E15" s="119"/>
      <c r="F15" s="119"/>
      <c r="G15" s="119"/>
      <c r="H15" s="119"/>
      <c r="I15" s="119"/>
      <c r="J15" s="119"/>
    </row>
    <row r="16" spans="1:10" ht="18.75">
      <c r="A16" s="119" t="s">
        <v>175</v>
      </c>
      <c r="B16" s="119"/>
      <c r="E16" s="128"/>
      <c r="F16" s="119"/>
      <c r="G16" s="127"/>
      <c r="H16" s="119"/>
      <c r="I16" s="127"/>
      <c r="J16" s="119"/>
    </row>
    <row r="17" spans="1:10" ht="18.75">
      <c r="A17" s="119"/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ht="23.25">
      <c r="A18" s="129" t="s">
        <v>326</v>
      </c>
      <c r="B18" s="130"/>
      <c r="C18" s="131">
        <f>Rozpocet!G31</f>
        <v>0</v>
      </c>
      <c r="D18" s="132"/>
      <c r="E18" s="125" t="s">
        <v>327</v>
      </c>
      <c r="F18" s="119"/>
      <c r="G18" s="132">
        <f>C18/1.2</f>
        <v>0</v>
      </c>
      <c r="H18" s="125" t="s">
        <v>328</v>
      </c>
      <c r="I18" s="119"/>
      <c r="J18" s="119"/>
    </row>
    <row r="19" spans="1:10" ht="18.75">
      <c r="A19" s="119"/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18.75">
      <c r="A20" s="119" t="s">
        <v>329</v>
      </c>
      <c r="B20" s="119"/>
      <c r="C20" s="132">
        <f>Rozpocet!G36</f>
        <v>0</v>
      </c>
      <c r="D20" s="132"/>
      <c r="E20" s="119"/>
      <c r="F20" s="119"/>
      <c r="G20" s="133" t="s">
        <v>330</v>
      </c>
      <c r="H20" s="134"/>
      <c r="I20" s="135"/>
      <c r="J20" s="119"/>
    </row>
    <row r="21" spans="1:10" ht="18.75">
      <c r="A21" s="119"/>
      <c r="B21" s="119"/>
      <c r="C21" s="119"/>
      <c r="D21" s="119"/>
      <c r="E21" s="119"/>
      <c r="F21" s="119"/>
      <c r="G21" s="136"/>
      <c r="H21" s="119"/>
      <c r="I21" s="137"/>
      <c r="J21" s="119"/>
    </row>
    <row r="22" spans="1:10" ht="18.75">
      <c r="A22" s="119" t="s">
        <v>331</v>
      </c>
      <c r="B22" s="119" t="s">
        <v>332</v>
      </c>
      <c r="C22" s="138">
        <f>G4</f>
        <v>0</v>
      </c>
      <c r="D22" s="111"/>
      <c r="E22" s="125" t="s">
        <v>333</v>
      </c>
      <c r="F22" s="119" t="s">
        <v>334</v>
      </c>
      <c r="G22" s="136"/>
      <c r="H22" s="119"/>
      <c r="I22" s="137"/>
      <c r="J22" s="119"/>
    </row>
    <row r="23" spans="1:10" ht="18.75">
      <c r="A23" s="119"/>
      <c r="B23" s="119"/>
      <c r="C23" s="119"/>
      <c r="D23" s="119"/>
      <c r="E23" s="119"/>
      <c r="F23" s="119"/>
      <c r="G23" s="136"/>
      <c r="H23" s="119"/>
      <c r="I23" s="137"/>
      <c r="J23" s="119"/>
    </row>
    <row r="24" spans="1:10" ht="18.75">
      <c r="A24" s="119" t="s">
        <v>335</v>
      </c>
      <c r="B24" s="119"/>
      <c r="C24" s="119"/>
      <c r="D24" s="119"/>
      <c r="E24" s="119"/>
      <c r="F24" s="119"/>
      <c r="G24" s="136"/>
      <c r="H24" s="119"/>
      <c r="I24" s="137"/>
      <c r="J24" s="119"/>
    </row>
    <row r="25" spans="1:10" ht="18.75">
      <c r="A25" s="119"/>
      <c r="B25" s="119"/>
      <c r="C25" s="119"/>
      <c r="D25" s="119"/>
      <c r="E25" s="119"/>
      <c r="F25" s="119"/>
      <c r="G25" s="136"/>
      <c r="H25" s="119"/>
      <c r="I25" s="137"/>
      <c r="J25" s="119"/>
    </row>
    <row r="26" spans="1:10" ht="23.25">
      <c r="A26" s="129" t="s">
        <v>336</v>
      </c>
      <c r="B26" s="130"/>
      <c r="C26" s="131">
        <f>C18-C20</f>
        <v>0</v>
      </c>
      <c r="D26" s="132"/>
      <c r="E26" s="119"/>
      <c r="F26" s="119"/>
      <c r="G26" s="136"/>
      <c r="H26" s="119"/>
      <c r="I26" s="137"/>
      <c r="J26" s="119"/>
    </row>
    <row r="27" spans="1:10" ht="18.75">
      <c r="A27" s="119"/>
      <c r="B27" s="119"/>
      <c r="C27" s="119"/>
      <c r="D27" s="119"/>
      <c r="E27" s="119"/>
      <c r="F27" s="119"/>
      <c r="G27" s="136"/>
      <c r="H27" s="119"/>
      <c r="I27" s="137"/>
      <c r="J27" s="119"/>
    </row>
    <row r="28" spans="1:10" ht="18.75">
      <c r="A28" s="119" t="s">
        <v>337</v>
      </c>
      <c r="B28" s="119" t="s">
        <v>332</v>
      </c>
      <c r="C28" s="119"/>
      <c r="D28" s="119"/>
      <c r="E28" s="125" t="s">
        <v>333</v>
      </c>
      <c r="F28" s="119" t="s">
        <v>334</v>
      </c>
      <c r="G28" s="139"/>
      <c r="H28" s="140"/>
      <c r="I28" s="141"/>
      <c r="J28" s="119"/>
    </row>
    <row r="29" spans="1:10" ht="18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8.75">
      <c r="A30" s="119" t="s">
        <v>338</v>
      </c>
      <c r="B30" s="119"/>
      <c r="C30" s="119" t="s">
        <v>339</v>
      </c>
      <c r="D30" s="119"/>
      <c r="E30" s="119" t="s">
        <v>340</v>
      </c>
      <c r="F30" s="119"/>
      <c r="G30" s="119" t="s">
        <v>341</v>
      </c>
      <c r="H30" s="119"/>
      <c r="I30" s="119"/>
      <c r="J30" s="119"/>
    </row>
    <row r="31" spans="1:10" ht="18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8.75">
      <c r="A32" s="119" t="s">
        <v>342</v>
      </c>
      <c r="B32" s="119" t="s">
        <v>374</v>
      </c>
      <c r="C32" s="119"/>
      <c r="D32" s="119"/>
      <c r="E32" s="119"/>
      <c r="F32" s="119"/>
      <c r="G32" s="119"/>
      <c r="H32" s="119"/>
      <c r="I32" s="119"/>
      <c r="J32" s="119"/>
    </row>
    <row r="33" spans="1:16" ht="18.75">
      <c r="A33" s="119"/>
      <c r="B33" s="142"/>
      <c r="C33" s="119"/>
      <c r="D33" s="119"/>
      <c r="E33" s="119"/>
      <c r="F33" s="119"/>
      <c r="G33" s="119"/>
      <c r="H33" s="119"/>
      <c r="I33" s="119"/>
      <c r="J33" s="119"/>
    </row>
    <row r="34" spans="1:16" s="15" customFormat="1" ht="20.85" customHeight="1">
      <c r="A34" s="119" t="s">
        <v>343</v>
      </c>
      <c r="B34" s="143">
        <f>Rozpocet!O152</f>
        <v>0</v>
      </c>
      <c r="C34" s="119"/>
      <c r="D34" s="119"/>
      <c r="E34" s="119" t="s">
        <v>344</v>
      </c>
      <c r="F34" s="119" t="s">
        <v>300</v>
      </c>
      <c r="G34" s="119"/>
      <c r="H34" s="119"/>
      <c r="I34" s="119"/>
      <c r="J34" s="119"/>
      <c r="K34" s="9"/>
      <c r="L34" s="9"/>
      <c r="M34" s="24"/>
      <c r="N34" s="25"/>
      <c r="O34" s="25"/>
      <c r="P34" s="26"/>
    </row>
    <row r="35" spans="1:16" ht="18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6" ht="18.75">
      <c r="A36" s="144" t="s">
        <v>345</v>
      </c>
      <c r="B36" s="145" t="s">
        <v>346</v>
      </c>
      <c r="C36" s="145" t="s">
        <v>347</v>
      </c>
      <c r="D36" s="145"/>
      <c r="E36" s="145" t="s">
        <v>348</v>
      </c>
      <c r="F36" s="145" t="s">
        <v>349</v>
      </c>
      <c r="G36" s="145" t="s">
        <v>350</v>
      </c>
      <c r="H36" s="134"/>
      <c r="I36" s="135"/>
      <c r="J36" s="119"/>
    </row>
    <row r="37" spans="1:16" ht="18.75">
      <c r="A37" s="136"/>
      <c r="B37" s="119"/>
      <c r="C37" s="119"/>
      <c r="D37" s="119"/>
      <c r="E37" s="119"/>
      <c r="F37" s="119"/>
      <c r="G37" s="119"/>
      <c r="H37" s="119"/>
      <c r="I37" s="137"/>
      <c r="J37" s="119"/>
    </row>
    <row r="38" spans="1:16" ht="18.75">
      <c r="A38" s="136" t="s">
        <v>351</v>
      </c>
      <c r="B38" s="119"/>
      <c r="C38" s="146"/>
      <c r="D38" s="146"/>
      <c r="E38" s="146"/>
      <c r="F38" s="147" t="s">
        <v>1</v>
      </c>
      <c r="G38" s="147" t="s">
        <v>352</v>
      </c>
      <c r="H38" s="146"/>
      <c r="I38" s="137"/>
      <c r="J38" s="119"/>
    </row>
    <row r="39" spans="1:16" ht="18.75">
      <c r="A39" s="136"/>
      <c r="B39" s="119"/>
      <c r="C39" s="124"/>
      <c r="D39" s="124"/>
      <c r="E39" s="119"/>
      <c r="F39" s="119"/>
      <c r="G39" s="124"/>
      <c r="H39" s="119"/>
      <c r="I39" s="137"/>
      <c r="J39" s="119"/>
    </row>
    <row r="40" spans="1:16" ht="18.75">
      <c r="A40" s="136" t="s">
        <v>353</v>
      </c>
      <c r="B40" s="119"/>
      <c r="C40" s="119"/>
      <c r="D40" s="127"/>
      <c r="E40" s="119"/>
      <c r="F40" s="147" t="s">
        <v>1</v>
      </c>
      <c r="G40" s="147" t="s">
        <v>352</v>
      </c>
      <c r="H40" s="119"/>
      <c r="I40" s="137"/>
      <c r="J40" s="119"/>
    </row>
    <row r="41" spans="1:16" ht="18.75">
      <c r="A41" s="136"/>
      <c r="B41" s="119"/>
      <c r="C41" s="119"/>
      <c r="D41" s="119"/>
      <c r="E41" s="119"/>
      <c r="F41" s="147"/>
      <c r="G41" s="147"/>
      <c r="H41" s="119"/>
      <c r="I41" s="137"/>
      <c r="J41" s="119"/>
    </row>
    <row r="42" spans="1:16" ht="18.75">
      <c r="A42" s="136" t="s">
        <v>354</v>
      </c>
      <c r="B42" s="119"/>
      <c r="C42" s="132">
        <f>Rozpocet!I152</f>
        <v>0</v>
      </c>
      <c r="D42" s="119"/>
      <c r="E42" s="125" t="s">
        <v>327</v>
      </c>
      <c r="F42" s="147"/>
      <c r="G42" s="148"/>
      <c r="H42" s="119" t="s">
        <v>355</v>
      </c>
      <c r="I42" s="137"/>
      <c r="J42" s="119"/>
    </row>
    <row r="43" spans="1:16" ht="23.1" customHeight="1">
      <c r="A43" s="136" t="s">
        <v>356</v>
      </c>
      <c r="B43" s="119"/>
      <c r="C43" s="119"/>
      <c r="D43" s="119"/>
      <c r="E43" s="119" t="s">
        <v>357</v>
      </c>
      <c r="F43" s="147" t="s">
        <v>327</v>
      </c>
      <c r="G43" s="147"/>
      <c r="H43" s="119"/>
      <c r="I43" s="137"/>
      <c r="J43" s="119"/>
    </row>
    <row r="44" spans="1:16" ht="23.1" customHeight="1">
      <c r="A44" s="139"/>
      <c r="B44" s="140"/>
      <c r="C44" s="149"/>
      <c r="D44" s="149"/>
      <c r="E44" s="140">
        <f>Rozpocet!G35</f>
        <v>0</v>
      </c>
      <c r="F44" s="150" t="s">
        <v>328</v>
      </c>
      <c r="G44" s="140"/>
      <c r="H44" s="140"/>
      <c r="I44" s="141"/>
      <c r="J44" s="119"/>
    </row>
    <row r="45" spans="1:16" ht="18.75">
      <c r="A45" s="119"/>
      <c r="B45" s="119"/>
      <c r="C45" s="151" t="s">
        <v>320</v>
      </c>
      <c r="D45" s="152"/>
      <c r="E45" s="119"/>
      <c r="F45" s="147"/>
      <c r="G45" s="119"/>
      <c r="H45" s="125" t="s">
        <v>320</v>
      </c>
      <c r="I45" s="119"/>
      <c r="J45" s="119"/>
    </row>
    <row r="46" spans="1:16" ht="8.85" customHeight="1">
      <c r="A46" s="119"/>
      <c r="B46" s="119"/>
      <c r="C46" s="151"/>
      <c r="D46" s="152"/>
      <c r="E46" s="119"/>
      <c r="F46" s="147"/>
      <c r="G46" s="119"/>
      <c r="H46" s="125"/>
      <c r="I46" s="119"/>
      <c r="J46" s="119"/>
    </row>
    <row r="47" spans="1:16" ht="18.75">
      <c r="A47" s="119" t="s">
        <v>17</v>
      </c>
      <c r="B47" s="119"/>
      <c r="C47" s="126">
        <f>Rozpocet!H152</f>
        <v>0</v>
      </c>
      <c r="D47" s="119"/>
      <c r="E47" s="119"/>
      <c r="F47" s="119" t="s">
        <v>358</v>
      </c>
      <c r="G47" s="119"/>
      <c r="H47" s="126">
        <f>Rozpocet!J152</f>
        <v>0</v>
      </c>
      <c r="I47" s="119"/>
      <c r="J47" s="119"/>
    </row>
    <row r="48" spans="1:16" ht="18.75">
      <c r="A48" s="119" t="s">
        <v>15</v>
      </c>
      <c r="B48" s="119"/>
      <c r="C48" s="126">
        <f>Rozpocet!G152</f>
        <v>0</v>
      </c>
      <c r="D48" s="119"/>
      <c r="E48" s="119"/>
      <c r="F48" s="119" t="s">
        <v>359</v>
      </c>
      <c r="G48" s="119"/>
      <c r="H48" s="126">
        <f>Rozpocet!L152</f>
        <v>0</v>
      </c>
      <c r="I48" s="119"/>
      <c r="J48" s="119"/>
    </row>
    <row r="49" spans="1:10" ht="18.75">
      <c r="A49" s="119" t="s">
        <v>360</v>
      </c>
      <c r="B49" s="119"/>
      <c r="C49" s="119"/>
      <c r="D49" s="119"/>
      <c r="E49" s="119"/>
      <c r="F49" s="119"/>
      <c r="G49" s="119"/>
      <c r="H49" s="125"/>
      <c r="I49" s="119"/>
      <c r="J49" s="119"/>
    </row>
    <row r="50" spans="1:10" ht="18.75"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8.75"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8.75">
      <c r="A52" s="119" t="s">
        <v>361</v>
      </c>
      <c r="B52" s="119" t="s">
        <v>362</v>
      </c>
      <c r="C52" s="119"/>
      <c r="D52" s="119"/>
      <c r="E52" s="119"/>
      <c r="F52" s="119"/>
      <c r="G52" s="119"/>
      <c r="H52" s="119"/>
      <c r="I52" s="119"/>
      <c r="J52" s="119"/>
    </row>
    <row r="53" spans="1:10" ht="18.75">
      <c r="A53" s="119"/>
      <c r="B53" s="119" t="s">
        <v>363</v>
      </c>
      <c r="C53" s="119"/>
      <c r="D53" s="119"/>
      <c r="E53" s="119"/>
      <c r="F53" s="119"/>
      <c r="G53" s="119"/>
      <c r="H53" s="119"/>
      <c r="I53" s="119"/>
      <c r="J53" s="119"/>
    </row>
    <row r="54" spans="1:10" ht="18.75">
      <c r="A54" s="119" t="s">
        <v>364</v>
      </c>
      <c r="B54" s="119"/>
      <c r="C54" s="119" t="s">
        <v>365</v>
      </c>
      <c r="D54" s="119"/>
      <c r="E54" s="119" t="s">
        <v>366</v>
      </c>
      <c r="F54" s="119" t="s">
        <v>367</v>
      </c>
      <c r="G54" s="119" t="s">
        <v>368</v>
      </c>
      <c r="H54" s="119" t="s">
        <v>369</v>
      </c>
      <c r="I54" s="119"/>
      <c r="J54" s="119"/>
    </row>
    <row r="55" spans="1:10" ht="18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</row>
    <row r="56" spans="1:10" ht="18.75">
      <c r="A56" s="119" t="s">
        <v>370</v>
      </c>
      <c r="B56" s="119"/>
      <c r="C56" s="119"/>
      <c r="D56" s="119"/>
      <c r="E56" s="119" t="s">
        <v>371</v>
      </c>
      <c r="F56" s="119"/>
      <c r="G56" s="119" t="s">
        <v>372</v>
      </c>
      <c r="H56" s="119" t="s">
        <v>373</v>
      </c>
      <c r="I56" s="119" t="s">
        <v>357</v>
      </c>
      <c r="J56" s="119"/>
    </row>
    <row r="57" spans="1:10" ht="18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18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</row>
    <row r="59" spans="1:10" ht="18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</row>
    <row r="60" spans="1:10" ht="18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0" ht="18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10" ht="18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0" ht="18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ht="18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</row>
    <row r="65" spans="1:10" ht="18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</row>
    <row r="66" spans="1:10" ht="18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8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8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8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ht="18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</row>
    <row r="71" spans="1:10" ht="18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</row>
    <row r="72" spans="1:10" ht="18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</row>
    <row r="73" spans="1:10" ht="18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</row>
    <row r="74" spans="1:10" ht="18.75">
      <c r="A74" s="119"/>
      <c r="B74" s="119"/>
      <c r="C74" s="119"/>
      <c r="D74" s="119"/>
      <c r="E74" s="119"/>
      <c r="F74" s="119"/>
      <c r="G74" s="119"/>
      <c r="H74" s="119"/>
      <c r="I74" s="119"/>
      <c r="J74" s="119"/>
    </row>
    <row r="75" spans="1:10" ht="18.75">
      <c r="A75" s="119"/>
      <c r="B75" s="119"/>
      <c r="C75" s="119"/>
      <c r="D75" s="119"/>
      <c r="E75" s="119"/>
      <c r="F75" s="119"/>
      <c r="G75" s="119"/>
      <c r="H75" s="119"/>
      <c r="I75" s="119"/>
      <c r="J75" s="119"/>
    </row>
    <row r="76" spans="1:10" ht="18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</row>
    <row r="77" spans="1:10" ht="18.75">
      <c r="A77" s="119"/>
      <c r="B77" s="119"/>
      <c r="C77" s="119"/>
      <c r="D77" s="119"/>
      <c r="E77" s="119"/>
      <c r="F77" s="119"/>
      <c r="G77" s="119"/>
      <c r="H77" s="119"/>
      <c r="I77" s="119"/>
      <c r="J77" s="119"/>
    </row>
    <row r="78" spans="1:10" ht="18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</row>
    <row r="79" spans="1:10" ht="18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18.75">
      <c r="A80" s="119"/>
      <c r="B80" s="119"/>
      <c r="C80" s="119"/>
      <c r="D80" s="119"/>
      <c r="E80" s="119"/>
      <c r="F80" s="119"/>
      <c r="G80" s="119"/>
      <c r="H80" s="119"/>
      <c r="I80" s="119"/>
      <c r="J80" s="119"/>
    </row>
    <row r="81" spans="1:10" ht="18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</row>
    <row r="82" spans="1:10" ht="18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</row>
    <row r="83" spans="1:10" ht="18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</row>
    <row r="84" spans="1:10" ht="18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0" ht="18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</row>
    <row r="86" spans="1:10" ht="18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</row>
    <row r="87" spans="1:10" ht="18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</row>
  </sheetData>
  <sheetProtection selectLockedCells="1" selectUnlockedCells="1"/>
  <mergeCells count="1">
    <mergeCell ref="G4:H4"/>
  </mergeCells>
  <pageMargins left="0.27013888888888887" right="0.2" top="0.22013888888888888" bottom="0.12986111111111112" header="0.51180555555555551" footer="0.51180555555555551"/>
  <pageSetup paperSize="9" scale="75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32:M67 A1"/>
    </sheetView>
  </sheetViews>
  <sheetFormatPr defaultRowHeight="1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Rozpocet</vt:lpstr>
      <vt:lpstr>Zmluva</vt:lpstr>
      <vt:lpstr>Požiad. na montáž</vt:lpstr>
      <vt:lpstr>preberaci protokol</vt:lpstr>
      <vt:lpstr>VRCHNY LIST</vt:lpstr>
      <vt:lpstr>Arkusz2</vt:lpstr>
      <vt:lpstr>Excel_BuiltIn_Print_Area_1_1</vt:lpstr>
      <vt:lpstr>Excel_BuiltIn_Print_Area_1_1_1</vt:lpstr>
      <vt:lpstr>'Požiad. na montáž'!Oblasť_tlače</vt:lpstr>
      <vt:lpstr>'preberaci protokol'!Oblasť_tlače</vt:lpstr>
      <vt:lpstr>Rozpocet!Oblasť_tlače</vt:lpstr>
      <vt:lpstr>Zmluva!Oblasť_tlače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Peto</dc:creator>
  <cp:lastModifiedBy>Peter</cp:lastModifiedBy>
  <cp:lastPrinted>2012-03-08T20:05:31Z</cp:lastPrinted>
  <dcterms:created xsi:type="dcterms:W3CDTF">2011-12-13T02:34:59Z</dcterms:created>
  <dcterms:modified xsi:type="dcterms:W3CDTF">2012-09-07T10:20:56Z</dcterms:modified>
</cp:coreProperties>
</file>